
<file path=[Content_Types].xml><?xml version="1.0" encoding="utf-8"?>
<Types xmlns="http://schemas.openxmlformats.org/package/2006/content-types">
  <Default Extension="bin" ContentType="application/vnd.openxmlformats-officedocument.spreadsheetml.printerSettings"/>
  <Default Extension="jpeg" ContentType="image/jpeg"/>
  <Default Extension="png" ContentType="image/png"/>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externalLinks/externalLink1.xml" ContentType="application/vnd.openxmlformats-officedocument.spreadsheetml.externalLink+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metadata.xml" ContentType="application/vnd.openxmlformats-officedocument.spreadsheetml.sheetMetadata+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8925"/>
  <workbookPr codeName="ThisWorkbook"/>
  <mc:AlternateContent xmlns:mc="http://schemas.openxmlformats.org/markup-compatibility/2006">
    <mc:Choice Requires="x15">
      <x15ac:absPath xmlns:x15ac="http://schemas.microsoft.com/office/spreadsheetml/2010/11/ac" url="C:\Users\Lucas\Jasmin Capital Dropbox\Primaire Equipe\1. project WIP\3. Strategic Advisory\Projet Défense\5. Excel\1. Questionnaire\"/>
    </mc:Choice>
  </mc:AlternateContent>
  <xr:revisionPtr revIDLastSave="0" documentId="13_ncr:1_{D44452F5-CA6B-4DE6-8497-9E21C3252872}" xr6:coauthVersionLast="47" xr6:coauthVersionMax="47" xr10:uidLastSave="{00000000-0000-0000-0000-000000000000}"/>
  <bookViews>
    <workbookView xWindow="12960" yWindow="-16350" windowWidth="29040" windowHeight="15720" xr2:uid="{B86E8AA1-85EC-4169-BF77-008F5B563C55}"/>
  </bookViews>
  <sheets>
    <sheet name="Introduction" sheetId="2" r:id="rId1"/>
    <sheet name="2. AuM" sheetId="24" r:id="rId2"/>
    <sheet name="6. Effectifs globaux" sheetId="30" r:id="rId3"/>
    <sheet name="7. Expertise globale" sheetId="31" r:id="rId4"/>
    <sheet name="8. Track Record" sheetId="33" r:id="rId5"/>
    <sheet name="12. Output" sheetId="66" r:id="rId6"/>
    <sheet name="12. Hypothèses" sheetId="67" r:id="rId7"/>
    <sheet name="12. Backup&gt;&gt;&gt;" sheetId="68" r:id="rId8"/>
    <sheet name="12. Waterfall" sheetId="69" r:id="rId9"/>
    <sheet name="19. Équipe Dédiée" sheetId="55" r:id="rId10"/>
  </sheets>
  <externalReferences>
    <externalReference r:id="rId11"/>
  </externalReferences>
  <definedNames>
    <definedName name="a" localSheetId="0">'[1]Global Equities'!$A$5</definedName>
    <definedName name="a">#REF!</definedName>
    <definedName name="Amount" localSheetId="0">'[1]Global Equities'!$B$3</definedName>
    <definedName name="Amount">#REF!</definedName>
    <definedName name="Default_Range" localSheetId="6">#REF!</definedName>
    <definedName name="Default_Range">#REF!</definedName>
    <definedName name="Fund" localSheetId="0">'[1]Global Equities'!$A$5</definedName>
    <definedName name="Fund">#REF!</definedName>
    <definedName name="Liste">#REF!</definedName>
    <definedName name="_xlnm.Print_Area" localSheetId="6">'12. Hypothèses'!$B$1:$T$43</definedName>
    <definedName name="_xlnm.Print_Area" localSheetId="5">'12. Output'!$B$1:$E$10</definedName>
    <definedName name="_xlnm.Print_Area" localSheetId="8">'12. Waterfall'!$A$1:$O$137</definedName>
    <definedName name="_xlnm.Print_Area" localSheetId="0">Introduction!$A$1:$AN$31</definedName>
    <definedName name="Provision" localSheetId="6">#REF!</definedName>
    <definedName name="Provision">#REF!</definedName>
    <definedName name="Secteu">#REF!</definedName>
    <definedName name="Secteur">#REF!</definedName>
    <definedName name="Sectors">#REF!</definedName>
    <definedName name="Semestres" localSheetId="6">'12. Hypothèses'!$X$24:$X$41</definedName>
    <definedName name="Semestres">#REF!</definedName>
    <definedName name="Size" localSheetId="0">#REF!</definedName>
    <definedName name="Size">#REF!</definedName>
    <definedName name="Sortie" localSheetId="6">'12. Hypothèses'!$W$24:$W$45</definedName>
    <definedName name="Sortie">#REF!</definedName>
    <definedName name="Sortie2" localSheetId="6">'12. Hypothèses'!$X$24:$X$41</definedName>
    <definedName name="Sortie2">#REF!</definedName>
    <definedName name="Timeline" localSheetId="6">#REF!</definedName>
    <definedName name="Timeline">#REF!</definedName>
    <definedName name="total" localSheetId="6">'12. Hypothèses'!$X$24:$X$41</definedName>
    <definedName name="total">#REF!</definedName>
    <definedName name="Type">#REF!</definedName>
  </definedNames>
  <calcPr calcId="191028"/>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G40" i="30" l="1"/>
  <c r="G41" i="30"/>
  <c r="G42" i="30"/>
  <c r="G43" i="30"/>
  <c r="G39" i="30"/>
  <c r="C132" i="69"/>
  <c r="C116" i="69"/>
  <c r="M69" i="69"/>
  <c r="M94" i="69" s="1"/>
  <c r="L69" i="69"/>
  <c r="L94" i="69" s="1"/>
  <c r="L99" i="69" s="1"/>
  <c r="L110" i="69" s="1"/>
  <c r="L117" i="69" s="1"/>
  <c r="L133" i="69" s="1"/>
  <c r="K69" i="69"/>
  <c r="K94" i="69" s="1"/>
  <c r="J69" i="69"/>
  <c r="J94" i="69" s="1"/>
  <c r="J99" i="69" s="1"/>
  <c r="I69" i="69"/>
  <c r="H69" i="69"/>
  <c r="H94" i="69" s="1"/>
  <c r="H99" i="69" s="1"/>
  <c r="H110" i="69" s="1"/>
  <c r="H117" i="69" s="1"/>
  <c r="H133" i="69" s="1"/>
  <c r="G69" i="69"/>
  <c r="G94" i="69" s="1"/>
  <c r="G99" i="69" s="1"/>
  <c r="G110" i="69" s="1"/>
  <c r="G117" i="69" s="1"/>
  <c r="G133" i="69" s="1"/>
  <c r="F69" i="69"/>
  <c r="F94" i="69" s="1"/>
  <c r="F99" i="69" s="1"/>
  <c r="E69" i="69"/>
  <c r="E94" i="69" s="1"/>
  <c r="D69" i="69"/>
  <c r="D94" i="69" s="1"/>
  <c r="C36" i="69"/>
  <c r="C35" i="69"/>
  <c r="C34" i="69"/>
  <c r="C33" i="69"/>
  <c r="C32" i="69"/>
  <c r="C31" i="69"/>
  <c r="C30" i="69"/>
  <c r="C29" i="69"/>
  <c r="C28" i="69"/>
  <c r="C27" i="69"/>
  <c r="C26" i="69"/>
  <c r="C25" i="69"/>
  <c r="C24" i="69"/>
  <c r="C23" i="69"/>
  <c r="C22" i="69"/>
  <c r="C21" i="69"/>
  <c r="C20" i="69"/>
  <c r="C19" i="69"/>
  <c r="C18" i="69"/>
  <c r="C17" i="69"/>
  <c r="R42" i="67"/>
  <c r="O42" i="67"/>
  <c r="N42" i="67"/>
  <c r="AA41" i="67"/>
  <c r="AI41" i="67" s="1"/>
  <c r="U41" i="67"/>
  <c r="S41" i="67"/>
  <c r="P41" i="67"/>
  <c r="J41" i="67"/>
  <c r="AA40" i="67"/>
  <c r="AC40" i="67" s="1"/>
  <c r="U40" i="67"/>
  <c r="S40" i="67"/>
  <c r="P40" i="67" s="1"/>
  <c r="J40" i="67"/>
  <c r="AA39" i="67"/>
  <c r="AI39" i="67" s="1"/>
  <c r="U39" i="67"/>
  <c r="S39" i="67"/>
  <c r="P39" i="67" s="1"/>
  <c r="J39" i="67"/>
  <c r="AA38" i="67"/>
  <c r="AE38" i="67" s="1"/>
  <c r="U38" i="67"/>
  <c r="S38" i="67"/>
  <c r="P38" i="67" s="1"/>
  <c r="J38" i="67"/>
  <c r="AA37" i="67"/>
  <c r="AB37" i="67" s="1"/>
  <c r="U37" i="67"/>
  <c r="S37" i="67"/>
  <c r="P37" i="67" s="1"/>
  <c r="J37" i="67"/>
  <c r="AA36" i="67"/>
  <c r="AC36" i="67" s="1"/>
  <c r="U36" i="67"/>
  <c r="S36" i="67"/>
  <c r="P36" i="67" s="1"/>
  <c r="J36" i="67"/>
  <c r="AA35" i="67"/>
  <c r="AD35" i="67" s="1"/>
  <c r="U35" i="67"/>
  <c r="S35" i="67"/>
  <c r="P35" i="67" s="1"/>
  <c r="J35" i="67"/>
  <c r="AA34" i="67"/>
  <c r="AH34" i="67" s="1"/>
  <c r="U34" i="67"/>
  <c r="S34" i="67"/>
  <c r="P34" i="67" s="1"/>
  <c r="J34" i="67"/>
  <c r="AA33" i="67"/>
  <c r="AD33" i="67" s="1"/>
  <c r="U33" i="67"/>
  <c r="S33" i="67"/>
  <c r="P33" i="67"/>
  <c r="J33" i="67"/>
  <c r="AA32" i="67"/>
  <c r="AC32" i="67" s="1"/>
  <c r="U32" i="67"/>
  <c r="S32" i="67"/>
  <c r="P32" i="67" s="1"/>
  <c r="J32" i="67"/>
  <c r="AA31" i="67"/>
  <c r="U31" i="67"/>
  <c r="S31" i="67"/>
  <c r="P31" i="67" s="1"/>
  <c r="J31" i="67"/>
  <c r="AA30" i="67"/>
  <c r="AI30" i="67" s="1"/>
  <c r="U30" i="67"/>
  <c r="S30" i="67"/>
  <c r="P30" i="67" s="1"/>
  <c r="J30" i="67"/>
  <c r="AA29" i="67"/>
  <c r="U29" i="67"/>
  <c r="S29" i="67"/>
  <c r="P29" i="67"/>
  <c r="J29" i="67"/>
  <c r="AA28" i="67"/>
  <c r="AC28" i="67" s="1"/>
  <c r="U28" i="67"/>
  <c r="S28" i="67"/>
  <c r="P28" i="67" s="1"/>
  <c r="J28" i="67"/>
  <c r="AA27" i="67"/>
  <c r="AG27" i="67" s="1"/>
  <c r="U27" i="67"/>
  <c r="S27" i="67"/>
  <c r="P27" i="67"/>
  <c r="J27" i="67"/>
  <c r="AA26" i="67"/>
  <c r="AG26" i="67" s="1"/>
  <c r="Y26" i="67"/>
  <c r="Y27" i="67" s="1"/>
  <c r="Y28" i="67" s="1"/>
  <c r="U26" i="67"/>
  <c r="S26" i="67"/>
  <c r="P26" i="67"/>
  <c r="J26" i="67"/>
  <c r="AA25" i="67"/>
  <c r="AB25" i="67" s="1"/>
  <c r="U25" i="67"/>
  <c r="S25" i="67"/>
  <c r="P25" i="67" s="1"/>
  <c r="J25" i="67"/>
  <c r="AA24" i="67"/>
  <c r="U24" i="67"/>
  <c r="S24" i="67"/>
  <c r="P24" i="67" s="1"/>
  <c r="J24" i="67"/>
  <c r="AA23" i="67"/>
  <c r="AH23" i="67" s="1"/>
  <c r="U23" i="67"/>
  <c r="S23" i="67"/>
  <c r="P23" i="67" s="1"/>
  <c r="J23" i="67"/>
  <c r="AA22" i="67"/>
  <c r="AD22" i="67" s="1"/>
  <c r="U22" i="67"/>
  <c r="S22" i="67"/>
  <c r="P22" i="67"/>
  <c r="J22" i="67"/>
  <c r="AC21" i="67"/>
  <c r="AD21" i="67" s="1"/>
  <c r="AE21" i="67" s="1"/>
  <c r="AF21" i="67" s="1"/>
  <c r="AG21" i="67" s="1"/>
  <c r="AH21" i="67" s="1"/>
  <c r="AI21" i="67" s="1"/>
  <c r="AJ21" i="67" s="1"/>
  <c r="AK21" i="67" s="1"/>
  <c r="D9" i="67"/>
  <c r="C1" i="66" a="1"/>
  <c r="C1" i="66" s="1"/>
  <c r="M23" i="69" l="1"/>
  <c r="L23" i="69"/>
  <c r="K23" i="69"/>
  <c r="H23" i="69"/>
  <c r="G23" i="69"/>
  <c r="E23" i="69"/>
  <c r="J23" i="69"/>
  <c r="I23" i="69"/>
  <c r="F23" i="69"/>
  <c r="D23" i="69"/>
  <c r="AJ22" i="67"/>
  <c r="E24" i="69"/>
  <c r="D24" i="69"/>
  <c r="L24" i="69"/>
  <c r="J24" i="69"/>
  <c r="G24" i="69"/>
  <c r="H24" i="69"/>
  <c r="K24" i="69"/>
  <c r="I24" i="69"/>
  <c r="M24" i="69"/>
  <c r="F24" i="69"/>
  <c r="AK22" i="67"/>
  <c r="K25" i="69"/>
  <c r="J25" i="69"/>
  <c r="I25" i="69"/>
  <c r="H25" i="69"/>
  <c r="G25" i="69"/>
  <c r="F25" i="69"/>
  <c r="L25" i="69"/>
  <c r="E25" i="69"/>
  <c r="D25" i="69"/>
  <c r="M25" i="69"/>
  <c r="L26" i="69"/>
  <c r="E26" i="69"/>
  <c r="D26" i="69"/>
  <c r="M26" i="69"/>
  <c r="I26" i="69"/>
  <c r="H26" i="69"/>
  <c r="F26" i="69"/>
  <c r="K26" i="69"/>
  <c r="J26" i="69"/>
  <c r="G26" i="69"/>
  <c r="K21" i="69"/>
  <c r="J21" i="69"/>
  <c r="I21" i="69"/>
  <c r="H21" i="69"/>
  <c r="D21" i="69"/>
  <c r="M21" i="69"/>
  <c r="L21" i="69"/>
  <c r="G21" i="69"/>
  <c r="F21" i="69"/>
  <c r="E21" i="69"/>
  <c r="AH22" i="67"/>
  <c r="I22" i="69"/>
  <c r="H22" i="69"/>
  <c r="G22" i="69"/>
  <c r="F22" i="69"/>
  <c r="D22" i="69"/>
  <c r="E22" i="69"/>
  <c r="M22" i="69"/>
  <c r="K22" i="69"/>
  <c r="J22" i="69"/>
  <c r="L22" i="69"/>
  <c r="AI22" i="67"/>
  <c r="K17" i="69"/>
  <c r="J17" i="69"/>
  <c r="I17" i="69"/>
  <c r="H17" i="69"/>
  <c r="G17" i="69"/>
  <c r="F17" i="69"/>
  <c r="D17" i="69"/>
  <c r="M17" i="69"/>
  <c r="E17" i="69"/>
  <c r="L17" i="69"/>
  <c r="L18" i="69"/>
  <c r="J18" i="69"/>
  <c r="I18" i="69"/>
  <c r="F18" i="69"/>
  <c r="M18" i="69"/>
  <c r="E18" i="69"/>
  <c r="D18" i="69"/>
  <c r="K18" i="69"/>
  <c r="H18" i="69"/>
  <c r="G18" i="69"/>
  <c r="C46" i="69"/>
  <c r="C72" i="69" s="1"/>
  <c r="G19" i="69"/>
  <c r="F19" i="69"/>
  <c r="E19" i="69"/>
  <c r="D19" i="69"/>
  <c r="M19" i="69"/>
  <c r="K19" i="69"/>
  <c r="J19" i="69"/>
  <c r="H19" i="69"/>
  <c r="L19" i="69"/>
  <c r="I19" i="69"/>
  <c r="M20" i="69"/>
  <c r="L20" i="69"/>
  <c r="K20" i="69"/>
  <c r="J20" i="69"/>
  <c r="I20" i="69"/>
  <c r="D20" i="69"/>
  <c r="H20" i="69"/>
  <c r="F20" i="69"/>
  <c r="G20" i="69"/>
  <c r="E20" i="69"/>
  <c r="M27" i="69"/>
  <c r="F27" i="69"/>
  <c r="L27" i="69"/>
  <c r="J27" i="69"/>
  <c r="K27" i="69"/>
  <c r="D27" i="69"/>
  <c r="E27" i="69"/>
  <c r="I27" i="69"/>
  <c r="G27" i="69"/>
  <c r="H27" i="69"/>
  <c r="H33" i="69"/>
  <c r="F33" i="69"/>
  <c r="E33" i="69"/>
  <c r="J33" i="69"/>
  <c r="D33" i="69"/>
  <c r="M33" i="69"/>
  <c r="K33" i="69"/>
  <c r="I33" i="69"/>
  <c r="G33" i="69"/>
  <c r="L33" i="69"/>
  <c r="I34" i="69"/>
  <c r="H34" i="69"/>
  <c r="G34" i="69"/>
  <c r="L34" i="69"/>
  <c r="F34" i="69"/>
  <c r="E34" i="69"/>
  <c r="K34" i="69"/>
  <c r="D34" i="69"/>
  <c r="M34" i="69"/>
  <c r="J34" i="69"/>
  <c r="M35" i="69"/>
  <c r="F35" i="69"/>
  <c r="G35" i="69"/>
  <c r="L35" i="69"/>
  <c r="K35" i="69"/>
  <c r="J35" i="69"/>
  <c r="D35" i="69"/>
  <c r="E35" i="69"/>
  <c r="I35" i="69"/>
  <c r="H35" i="69"/>
  <c r="E36" i="69"/>
  <c r="J36" i="69"/>
  <c r="D36" i="69"/>
  <c r="K36" i="69"/>
  <c r="H36" i="69"/>
  <c r="G36" i="69"/>
  <c r="L36" i="69"/>
  <c r="F36" i="69"/>
  <c r="M36" i="69"/>
  <c r="I36" i="69"/>
  <c r="C55" i="69"/>
  <c r="E28" i="69"/>
  <c r="D28" i="69"/>
  <c r="K28" i="69"/>
  <c r="H28" i="69"/>
  <c r="F28" i="69"/>
  <c r="J28" i="69"/>
  <c r="I28" i="69"/>
  <c r="G28" i="69"/>
  <c r="M28" i="69"/>
  <c r="L28" i="69"/>
  <c r="K29" i="69"/>
  <c r="I29" i="69"/>
  <c r="J29" i="69"/>
  <c r="M29" i="69"/>
  <c r="H29" i="69"/>
  <c r="G29" i="69"/>
  <c r="F29" i="69"/>
  <c r="E29" i="69"/>
  <c r="D29" i="69"/>
  <c r="L29" i="69"/>
  <c r="F30" i="69"/>
  <c r="D30" i="69"/>
  <c r="H30" i="69"/>
  <c r="M30" i="69"/>
  <c r="L30" i="69"/>
  <c r="K30" i="69"/>
  <c r="I30" i="69"/>
  <c r="G30" i="69"/>
  <c r="E30" i="69"/>
  <c r="J30" i="69"/>
  <c r="G31" i="69"/>
  <c r="F31" i="69"/>
  <c r="E31" i="69"/>
  <c r="M31" i="69"/>
  <c r="K31" i="69"/>
  <c r="D31" i="69"/>
  <c r="J31" i="69"/>
  <c r="I31" i="69"/>
  <c r="L31" i="69"/>
  <c r="H31" i="69"/>
  <c r="M32" i="69"/>
  <c r="L32" i="69"/>
  <c r="K32" i="69"/>
  <c r="D32" i="69"/>
  <c r="E32" i="69"/>
  <c r="J32" i="69"/>
  <c r="H32" i="69"/>
  <c r="I32" i="69"/>
  <c r="G32" i="69"/>
  <c r="F32" i="69"/>
  <c r="AH26" i="67"/>
  <c r="AI26" i="67"/>
  <c r="AJ26" i="67"/>
  <c r="AC26" i="67"/>
  <c r="AK26" i="67"/>
  <c r="AE22" i="67"/>
  <c r="AF22" i="67"/>
  <c r="AB27" i="67"/>
  <c r="AJ36" i="67"/>
  <c r="AI23" i="67"/>
  <c r="AC27" i="67"/>
  <c r="AH28" i="67"/>
  <c r="AK36" i="67"/>
  <c r="AJ23" i="67"/>
  <c r="AD27" i="67"/>
  <c r="AK39" i="67"/>
  <c r="AE36" i="67"/>
  <c r="AI36" i="67"/>
  <c r="AD28" i="67"/>
  <c r="AG36" i="67"/>
  <c r="AE28" i="67"/>
  <c r="AH36" i="67"/>
  <c r="AK23" i="67"/>
  <c r="AC22" i="67"/>
  <c r="AF28" i="67"/>
  <c r="AG28" i="67"/>
  <c r="AE27" i="67"/>
  <c r="AD26" i="67"/>
  <c r="AF27" i="67"/>
  <c r="AE26" i="67"/>
  <c r="AH27" i="67"/>
  <c r="AI27" i="67"/>
  <c r="AJ27" i="67"/>
  <c r="AF36" i="67"/>
  <c r="AK27" i="67"/>
  <c r="AK37" i="67"/>
  <c r="AF38" i="67"/>
  <c r="AC38" i="67"/>
  <c r="AD38" i="67"/>
  <c r="C59" i="69"/>
  <c r="AD36" i="67"/>
  <c r="AK35" i="67"/>
  <c r="AF35" i="67"/>
  <c r="AG35" i="67"/>
  <c r="AH35" i="67"/>
  <c r="AC35" i="67"/>
  <c r="AI35" i="67"/>
  <c r="AJ35" i="67"/>
  <c r="AE35" i="67"/>
  <c r="AJ33" i="67"/>
  <c r="AD32" i="67"/>
  <c r="AE32" i="67"/>
  <c r="AF32" i="67"/>
  <c r="AG32" i="67"/>
  <c r="AH32" i="67"/>
  <c r="AB32" i="67"/>
  <c r="AC31" i="67"/>
  <c r="AE31" i="67"/>
  <c r="AK34" i="67"/>
  <c r="AE30" i="67"/>
  <c r="AH29" i="67"/>
  <c r="AK29" i="67"/>
  <c r="AJ29" i="67"/>
  <c r="AI29" i="67"/>
  <c r="AH25" i="67"/>
  <c r="AH31" i="67"/>
  <c r="AK25" i="67"/>
  <c r="AE24" i="67"/>
  <c r="AK24" i="67"/>
  <c r="AG24" i="67"/>
  <c r="AF24" i="67"/>
  <c r="AD30" i="67"/>
  <c r="AK31" i="67"/>
  <c r="AC24" i="67"/>
  <c r="AF30" i="67"/>
  <c r="C56" i="69"/>
  <c r="AC25" i="67"/>
  <c r="AD31" i="67"/>
  <c r="AJ34" i="67"/>
  <c r="AJ31" i="67"/>
  <c r="AB24" i="67"/>
  <c r="AG30" i="67"/>
  <c r="AK38" i="67"/>
  <c r="AJ38" i="67"/>
  <c r="AI38" i="67"/>
  <c r="AH38" i="67"/>
  <c r="AG38" i="67"/>
  <c r="AF31" i="67"/>
  <c r="C60" i="69"/>
  <c r="AD24" i="67"/>
  <c r="AB26" i="67"/>
  <c r="AF26" i="67"/>
  <c r="AB38" i="67"/>
  <c r="C63" i="69"/>
  <c r="C54" i="69"/>
  <c r="C80" i="69" s="1"/>
  <c r="AB29" i="67"/>
  <c r="AB31" i="67"/>
  <c r="AG25" i="67"/>
  <c r="AC29" i="67"/>
  <c r="AI25" i="67"/>
  <c r="AG31" i="67"/>
  <c r="AJ25" i="67"/>
  <c r="AH30" i="67"/>
  <c r="AB30" i="67"/>
  <c r="AK30" i="67"/>
  <c r="AJ30" i="67"/>
  <c r="AI31" i="67"/>
  <c r="AC30" i="67"/>
  <c r="AE23" i="67"/>
  <c r="U42" i="67"/>
  <c r="T42" i="67" s="1"/>
  <c r="AF23" i="67"/>
  <c r="AB33" i="67"/>
  <c r="AG23" i="67"/>
  <c r="AC33" i="67"/>
  <c r="AB36" i="67"/>
  <c r="AI37" i="67"/>
  <c r="AJ37" i="67"/>
  <c r="J110" i="69"/>
  <c r="J117" i="69" s="1"/>
  <c r="J133" i="69" s="1"/>
  <c r="C57" i="69"/>
  <c r="C52" i="69"/>
  <c r="C44" i="69"/>
  <c r="C49" i="69"/>
  <c r="S42" i="67"/>
  <c r="M99" i="69"/>
  <c r="F110" i="69"/>
  <c r="F117" i="69" s="1"/>
  <c r="F133" i="69" s="1"/>
  <c r="AJ39" i="67"/>
  <c r="AH39" i="67"/>
  <c r="AB40" i="67"/>
  <c r="AE41" i="67"/>
  <c r="C50" i="69"/>
  <c r="AB23" i="67"/>
  <c r="AB39" i="67"/>
  <c r="AG41" i="67"/>
  <c r="AI40" i="67"/>
  <c r="AG40" i="67"/>
  <c r="AE40" i="67"/>
  <c r="AC41" i="67"/>
  <c r="AC37" i="67"/>
  <c r="AC23" i="67"/>
  <c r="AJ24" i="67"/>
  <c r="AH24" i="67"/>
  <c r="AI24" i="67"/>
  <c r="AD37" i="67"/>
  <c r="AC39" i="67"/>
  <c r="AD40" i="67"/>
  <c r="AH41" i="67"/>
  <c r="AG22" i="67"/>
  <c r="AD23" i="67"/>
  <c r="AF25" i="67"/>
  <c r="AE25" i="67"/>
  <c r="AD25" i="67"/>
  <c r="AE37" i="67"/>
  <c r="AD39" i="67"/>
  <c r="AF40" i="67"/>
  <c r="C51" i="69"/>
  <c r="K99" i="69"/>
  <c r="I94" i="69"/>
  <c r="AF41" i="67"/>
  <c r="AD41" i="67"/>
  <c r="AB41" i="67"/>
  <c r="AG34" i="67"/>
  <c r="AF34" i="67"/>
  <c r="AE34" i="67"/>
  <c r="AD34" i="67"/>
  <c r="AC34" i="67"/>
  <c r="AB34" i="67"/>
  <c r="AF37" i="67"/>
  <c r="AE39" i="67"/>
  <c r="AH40" i="67"/>
  <c r="AJ41" i="67"/>
  <c r="Y29" i="67"/>
  <c r="G95" i="69" s="1"/>
  <c r="AG37" i="67"/>
  <c r="AF39" i="67"/>
  <c r="AJ40" i="67"/>
  <c r="AK41" i="67"/>
  <c r="C45" i="69"/>
  <c r="AB28" i="67"/>
  <c r="AK28" i="67"/>
  <c r="AJ28" i="67"/>
  <c r="AI28" i="67"/>
  <c r="AG29" i="67"/>
  <c r="AF29" i="67"/>
  <c r="AE29" i="67"/>
  <c r="AD29" i="67"/>
  <c r="AK32" i="67"/>
  <c r="AJ32" i="67"/>
  <c r="AI32" i="67"/>
  <c r="AK33" i="67"/>
  <c r="AI33" i="67"/>
  <c r="AH33" i="67"/>
  <c r="AG33" i="67"/>
  <c r="AF33" i="67"/>
  <c r="AE33" i="67"/>
  <c r="AI34" i="67"/>
  <c r="AH37" i="67"/>
  <c r="AG39" i="67"/>
  <c r="AK40" i="67"/>
  <c r="C47" i="69"/>
  <c r="D99" i="69"/>
  <c r="AB22" i="67"/>
  <c r="AB35" i="67"/>
  <c r="C62" i="69"/>
  <c r="E99" i="69"/>
  <c r="C48" i="69"/>
  <c r="C61" i="69"/>
  <c r="C58" i="69"/>
  <c r="C53" i="69"/>
  <c r="C81" i="69"/>
  <c r="M53" i="69" l="1"/>
  <c r="L53" i="69"/>
  <c r="K53" i="69"/>
  <c r="J53" i="69"/>
  <c r="H53" i="69"/>
  <c r="I53" i="69"/>
  <c r="D53" i="69"/>
  <c r="G53" i="69"/>
  <c r="F53" i="69"/>
  <c r="E53" i="69"/>
  <c r="G52" i="69"/>
  <c r="E52" i="69"/>
  <c r="F52" i="69"/>
  <c r="D52" i="69"/>
  <c r="I52" i="69"/>
  <c r="H52" i="69"/>
  <c r="M52" i="69"/>
  <c r="L52" i="69"/>
  <c r="K52" i="69"/>
  <c r="J52" i="69"/>
  <c r="M45" i="69"/>
  <c r="L45" i="69"/>
  <c r="K45" i="69"/>
  <c r="J45" i="69"/>
  <c r="I45" i="69"/>
  <c r="H45" i="69"/>
  <c r="G45" i="69"/>
  <c r="F45" i="69"/>
  <c r="E45" i="69"/>
  <c r="D45" i="69"/>
  <c r="I72" i="69"/>
  <c r="H72" i="69"/>
  <c r="G72" i="69"/>
  <c r="E72" i="69"/>
  <c r="D72" i="69"/>
  <c r="F72" i="69"/>
  <c r="M72" i="69"/>
  <c r="L72" i="69"/>
  <c r="K72" i="69"/>
  <c r="I47" i="69"/>
  <c r="H47" i="69"/>
  <c r="G47" i="69"/>
  <c r="F47" i="69"/>
  <c r="D47" i="69"/>
  <c r="E47" i="69"/>
  <c r="L47" i="69"/>
  <c r="K47" i="69"/>
  <c r="J47" i="69"/>
  <c r="M47" i="69"/>
  <c r="J46" i="69"/>
  <c r="I46" i="69"/>
  <c r="K46" i="69"/>
  <c r="G46" i="69"/>
  <c r="E46" i="69"/>
  <c r="D46" i="69"/>
  <c r="F46" i="69"/>
  <c r="M46" i="69"/>
  <c r="L46" i="69"/>
  <c r="H46" i="69"/>
  <c r="M48" i="69"/>
  <c r="L48" i="69"/>
  <c r="G48" i="69"/>
  <c r="K48" i="69"/>
  <c r="J48" i="69"/>
  <c r="F48" i="69"/>
  <c r="E48" i="69"/>
  <c r="D48" i="69"/>
  <c r="I48" i="69"/>
  <c r="H48" i="69"/>
  <c r="E49" i="69"/>
  <c r="D49" i="69"/>
  <c r="J49" i="69"/>
  <c r="I49" i="69"/>
  <c r="H49" i="69"/>
  <c r="M49" i="69"/>
  <c r="F49" i="69"/>
  <c r="L49" i="69"/>
  <c r="K49" i="69"/>
  <c r="G49" i="69"/>
  <c r="G44" i="69"/>
  <c r="F44" i="69"/>
  <c r="E44" i="69"/>
  <c r="D44" i="69"/>
  <c r="H44" i="69"/>
  <c r="M44" i="69"/>
  <c r="L44" i="69"/>
  <c r="J44" i="69"/>
  <c r="I44" i="69"/>
  <c r="K44" i="69"/>
  <c r="K50" i="69"/>
  <c r="J50" i="69"/>
  <c r="I50" i="69"/>
  <c r="H50" i="69"/>
  <c r="F50" i="69"/>
  <c r="G50" i="69"/>
  <c r="M50" i="69"/>
  <c r="E50" i="69"/>
  <c r="D50" i="69"/>
  <c r="L50" i="69"/>
  <c r="I51" i="69"/>
  <c r="H51" i="69"/>
  <c r="G51" i="69"/>
  <c r="M51" i="69"/>
  <c r="L51" i="69"/>
  <c r="E51" i="69"/>
  <c r="D51" i="69"/>
  <c r="K51" i="69"/>
  <c r="J51" i="69"/>
  <c r="F51" i="69"/>
  <c r="M81" i="69"/>
  <c r="D81" i="69"/>
  <c r="L81" i="69"/>
  <c r="K81" i="69"/>
  <c r="I81" i="69"/>
  <c r="J81" i="69"/>
  <c r="H81" i="69"/>
  <c r="F81" i="69"/>
  <c r="G81" i="69"/>
  <c r="E81" i="69"/>
  <c r="E59" i="69"/>
  <c r="D59" i="69"/>
  <c r="G59" i="69"/>
  <c r="M59" i="69"/>
  <c r="K59" i="69"/>
  <c r="I59" i="69"/>
  <c r="L59" i="69"/>
  <c r="F59" i="69"/>
  <c r="J59" i="69"/>
  <c r="H59" i="69"/>
  <c r="H61" i="69"/>
  <c r="D61" i="69"/>
  <c r="M61" i="69"/>
  <c r="F61" i="69"/>
  <c r="L61" i="69"/>
  <c r="G61" i="69"/>
  <c r="K61" i="69"/>
  <c r="I61" i="69"/>
  <c r="E61" i="69"/>
  <c r="J61" i="69"/>
  <c r="G54" i="69"/>
  <c r="F54" i="69"/>
  <c r="E54" i="69"/>
  <c r="D54" i="69"/>
  <c r="J54" i="69"/>
  <c r="H54" i="69"/>
  <c r="L54" i="69"/>
  <c r="M54" i="69"/>
  <c r="K54" i="69"/>
  <c r="I54" i="69"/>
  <c r="M63" i="69"/>
  <c r="L63" i="69"/>
  <c r="D63" i="69"/>
  <c r="K63" i="69"/>
  <c r="J63" i="69"/>
  <c r="I63" i="69"/>
  <c r="H63" i="69"/>
  <c r="G63" i="69"/>
  <c r="F63" i="69"/>
  <c r="E63" i="69"/>
  <c r="M55" i="69"/>
  <c r="L55" i="69"/>
  <c r="K55" i="69"/>
  <c r="E55" i="69"/>
  <c r="J55" i="69"/>
  <c r="D55" i="69"/>
  <c r="I55" i="69"/>
  <c r="H55" i="69"/>
  <c r="G55" i="69"/>
  <c r="F55" i="69"/>
  <c r="K60" i="69"/>
  <c r="M60" i="69"/>
  <c r="J60" i="69"/>
  <c r="L60" i="69"/>
  <c r="I60" i="69"/>
  <c r="H60" i="69"/>
  <c r="G60" i="69"/>
  <c r="F60" i="69"/>
  <c r="E60" i="69"/>
  <c r="D60" i="69"/>
  <c r="I57" i="69"/>
  <c r="H57" i="69"/>
  <c r="G57" i="69"/>
  <c r="K57" i="69"/>
  <c r="F57" i="69"/>
  <c r="L57" i="69"/>
  <c r="J57" i="69"/>
  <c r="E57" i="69"/>
  <c r="D57" i="69"/>
  <c r="M57" i="69"/>
  <c r="G58" i="69"/>
  <c r="M58" i="69"/>
  <c r="L58" i="69"/>
  <c r="K58" i="69"/>
  <c r="F58" i="69"/>
  <c r="D58" i="69"/>
  <c r="J58" i="69"/>
  <c r="E58" i="69"/>
  <c r="I58" i="69"/>
  <c r="H58" i="69"/>
  <c r="H80" i="69"/>
  <c r="L80" i="69"/>
  <c r="G80" i="69"/>
  <c r="F80" i="69"/>
  <c r="E80" i="69"/>
  <c r="D80" i="69"/>
  <c r="M80" i="69"/>
  <c r="I80" i="69"/>
  <c r="K80" i="69"/>
  <c r="J80" i="69"/>
  <c r="G62" i="69"/>
  <c r="H62" i="69"/>
  <c r="F62" i="69"/>
  <c r="E62" i="69"/>
  <c r="D62" i="69"/>
  <c r="J62" i="69"/>
  <c r="M62" i="69"/>
  <c r="K62" i="69"/>
  <c r="I62" i="69"/>
  <c r="L62" i="69"/>
  <c r="D56" i="69"/>
  <c r="J56" i="69"/>
  <c r="I56" i="69"/>
  <c r="K56" i="69"/>
  <c r="G56" i="69"/>
  <c r="F56" i="69"/>
  <c r="E56" i="69"/>
  <c r="M56" i="69"/>
  <c r="L56" i="69"/>
  <c r="H56" i="69"/>
  <c r="H100" i="69"/>
  <c r="AL27" i="67"/>
  <c r="C85" i="69"/>
  <c r="C89" i="69"/>
  <c r="D27" i="66"/>
  <c r="AL36" i="67"/>
  <c r="AL35" i="67"/>
  <c r="AL22" i="67"/>
  <c r="V22" i="67" s="1" a="1"/>
  <c r="V22" i="67" s="1"/>
  <c r="I70" i="69" s="1"/>
  <c r="AL26" i="67"/>
  <c r="AL33" i="67"/>
  <c r="AL32" i="67"/>
  <c r="E95" i="69"/>
  <c r="G102" i="69"/>
  <c r="G103" i="69" s="1"/>
  <c r="AL38" i="67"/>
  <c r="AL25" i="67"/>
  <c r="G100" i="69"/>
  <c r="G101" i="69" s="1"/>
  <c r="AL31" i="67"/>
  <c r="AL29" i="67"/>
  <c r="AL30" i="67"/>
  <c r="C82" i="69"/>
  <c r="C86" i="69"/>
  <c r="AL24" i="67"/>
  <c r="H102" i="69"/>
  <c r="H103" i="69" s="1"/>
  <c r="C76" i="69"/>
  <c r="AL37" i="67"/>
  <c r="C77" i="69"/>
  <c r="C79" i="69"/>
  <c r="C71" i="69"/>
  <c r="C75" i="69"/>
  <c r="AL41" i="67"/>
  <c r="H95" i="69"/>
  <c r="Y30" i="67"/>
  <c r="F102" i="69"/>
  <c r="F103" i="69" s="1"/>
  <c r="I99" i="69"/>
  <c r="C84" i="69"/>
  <c r="D95" i="69"/>
  <c r="F100" i="69"/>
  <c r="C78" i="69"/>
  <c r="C70" i="69"/>
  <c r="D13" i="66"/>
  <c r="D17" i="66"/>
  <c r="D26" i="66"/>
  <c r="D16" i="66"/>
  <c r="D12" i="66"/>
  <c r="D25" i="66"/>
  <c r="D21" i="66"/>
  <c r="D20" i="66"/>
  <c r="D22" i="66"/>
  <c r="C83" i="69"/>
  <c r="F95" i="69"/>
  <c r="C87" i="69"/>
  <c r="D102" i="69"/>
  <c r="D103" i="69" s="1"/>
  <c r="D110" i="69"/>
  <c r="D117" i="69" s="1"/>
  <c r="D133" i="69" s="1"/>
  <c r="D100" i="69"/>
  <c r="AL34" i="67"/>
  <c r="K110" i="69"/>
  <c r="K117" i="69" s="1"/>
  <c r="K133" i="69" s="1"/>
  <c r="M110" i="69"/>
  <c r="M117" i="69" s="1"/>
  <c r="M133" i="69" s="1"/>
  <c r="AL28" i="67"/>
  <c r="C73" i="69"/>
  <c r="AL39" i="67"/>
  <c r="C88" i="69"/>
  <c r="E102" i="69"/>
  <c r="E103" i="69" s="1"/>
  <c r="E110" i="69"/>
  <c r="E117" i="69" s="1"/>
  <c r="E133" i="69" s="1"/>
  <c r="E100" i="69"/>
  <c r="AL40" i="67"/>
  <c r="C74" i="69"/>
  <c r="AL23" i="67"/>
  <c r="H101" i="69" l="1"/>
  <c r="V24" i="67" a="1"/>
  <c r="V24" i="67" s="1"/>
  <c r="J72" i="69" s="1"/>
  <c r="V29" i="67" a="1"/>
  <c r="V29" i="67" s="1"/>
  <c r="L77" i="69" s="1"/>
  <c r="V31" i="67" a="1"/>
  <c r="V31" i="67" s="1"/>
  <c r="M79" i="69" s="1"/>
  <c r="V25" i="67" a="1"/>
  <c r="V25" i="67" s="1"/>
  <c r="J73" i="69" s="1"/>
  <c r="V27" i="67" a="1"/>
  <c r="V27" i="67" s="1"/>
  <c r="K75" i="69" s="1"/>
  <c r="G74" i="69"/>
  <c r="F74" i="69"/>
  <c r="E74" i="69"/>
  <c r="D74" i="69"/>
  <c r="L74" i="69"/>
  <c r="J74" i="69"/>
  <c r="I74" i="69"/>
  <c r="H74" i="69"/>
  <c r="M74" i="69"/>
  <c r="F78" i="69"/>
  <c r="L78" i="69"/>
  <c r="J78" i="69"/>
  <c r="D78" i="69"/>
  <c r="K78" i="69"/>
  <c r="I78" i="69"/>
  <c r="H78" i="69"/>
  <c r="E78" i="69"/>
  <c r="G78" i="69"/>
  <c r="M75" i="69"/>
  <c r="L75" i="69"/>
  <c r="G75" i="69"/>
  <c r="F75" i="69"/>
  <c r="H75" i="69"/>
  <c r="D75" i="69"/>
  <c r="J75" i="69"/>
  <c r="I75" i="69"/>
  <c r="E75" i="69"/>
  <c r="L70" i="69"/>
  <c r="K70" i="69"/>
  <c r="J70" i="69"/>
  <c r="D70" i="69"/>
  <c r="M70" i="69"/>
  <c r="H70" i="69"/>
  <c r="G70" i="69"/>
  <c r="F70" i="69"/>
  <c r="E70" i="69"/>
  <c r="V30" i="67" a="1"/>
  <c r="V30" i="67" s="1"/>
  <c r="M78" i="69" s="1"/>
  <c r="J71" i="69"/>
  <c r="G71" i="69"/>
  <c r="E71" i="69"/>
  <c r="D71" i="69"/>
  <c r="M71" i="69"/>
  <c r="F71" i="69"/>
  <c r="L71" i="69"/>
  <c r="K71" i="69"/>
  <c r="H71" i="69"/>
  <c r="V23" i="67" a="1"/>
  <c r="V23" i="67" s="1"/>
  <c r="I71" i="69" s="1"/>
  <c r="M73" i="69"/>
  <c r="L73" i="69"/>
  <c r="K73" i="69"/>
  <c r="H73" i="69"/>
  <c r="F73" i="69"/>
  <c r="I73" i="69"/>
  <c r="E73" i="69"/>
  <c r="G73" i="69"/>
  <c r="D73" i="69"/>
  <c r="J79" i="69"/>
  <c r="H79" i="69"/>
  <c r="F79" i="69"/>
  <c r="D79" i="69"/>
  <c r="I79" i="69"/>
  <c r="E79" i="69"/>
  <c r="K79" i="69"/>
  <c r="G79" i="69"/>
  <c r="L79" i="69"/>
  <c r="E76" i="69"/>
  <c r="D76" i="69"/>
  <c r="J76" i="69"/>
  <c r="H76" i="69"/>
  <c r="G76" i="69"/>
  <c r="M76" i="69"/>
  <c r="I76" i="69"/>
  <c r="K76" i="69"/>
  <c r="F76" i="69"/>
  <c r="V28" i="67" a="1"/>
  <c r="V28" i="67" s="1"/>
  <c r="L76" i="69" s="1"/>
  <c r="M77" i="69"/>
  <c r="K77" i="69"/>
  <c r="J77" i="69"/>
  <c r="G77" i="69"/>
  <c r="H77" i="69"/>
  <c r="I77" i="69"/>
  <c r="F77" i="69"/>
  <c r="E77" i="69"/>
  <c r="D77" i="69"/>
  <c r="V26" i="67" a="1"/>
  <c r="V26" i="67" s="1"/>
  <c r="K74" i="69" s="1"/>
  <c r="L86" i="69"/>
  <c r="K86" i="69"/>
  <c r="J86" i="69"/>
  <c r="I86" i="69"/>
  <c r="G86" i="69"/>
  <c r="H86" i="69"/>
  <c r="D86" i="69"/>
  <c r="F86" i="69"/>
  <c r="E86" i="69"/>
  <c r="M86" i="69"/>
  <c r="H88" i="69"/>
  <c r="G88" i="69"/>
  <c r="L88" i="69"/>
  <c r="F88" i="69"/>
  <c r="E88" i="69"/>
  <c r="J88" i="69"/>
  <c r="D88" i="69"/>
  <c r="I88" i="69"/>
  <c r="M88" i="69"/>
  <c r="K88" i="69"/>
  <c r="D82" i="69"/>
  <c r="G82" i="69"/>
  <c r="H82" i="69"/>
  <c r="F82" i="69"/>
  <c r="L82" i="69"/>
  <c r="K82" i="69"/>
  <c r="J82" i="69"/>
  <c r="M82" i="69"/>
  <c r="I82" i="69"/>
  <c r="E82" i="69"/>
  <c r="E87" i="69"/>
  <c r="F87" i="69"/>
  <c r="D87" i="69"/>
  <c r="M87" i="69"/>
  <c r="H87" i="69"/>
  <c r="G87" i="69"/>
  <c r="I87" i="69"/>
  <c r="L87" i="69"/>
  <c r="K87" i="69"/>
  <c r="J87" i="69"/>
  <c r="M89" i="69"/>
  <c r="L89" i="69"/>
  <c r="K89" i="69"/>
  <c r="J89" i="69"/>
  <c r="I89" i="69"/>
  <c r="E89" i="69"/>
  <c r="H89" i="69"/>
  <c r="F89" i="69"/>
  <c r="D89" i="69"/>
  <c r="G89" i="69"/>
  <c r="H84" i="69"/>
  <c r="D84" i="69"/>
  <c r="M84" i="69"/>
  <c r="L84" i="69"/>
  <c r="K84" i="69"/>
  <c r="F84" i="69"/>
  <c r="E84" i="69"/>
  <c r="G84" i="69"/>
  <c r="J84" i="69"/>
  <c r="I84" i="69"/>
  <c r="J83" i="69"/>
  <c r="I83" i="69"/>
  <c r="H83" i="69"/>
  <c r="G83" i="69"/>
  <c r="L83" i="69"/>
  <c r="F83" i="69"/>
  <c r="K83" i="69"/>
  <c r="E83" i="69"/>
  <c r="D83" i="69"/>
  <c r="M83" i="69"/>
  <c r="F85" i="69"/>
  <c r="E85" i="69"/>
  <c r="I85" i="69"/>
  <c r="M85" i="69"/>
  <c r="D85" i="69"/>
  <c r="H85" i="69"/>
  <c r="K85" i="69"/>
  <c r="J85" i="69"/>
  <c r="L85" i="69"/>
  <c r="G85" i="69"/>
  <c r="D101" i="69"/>
  <c r="V41" i="67" a="1"/>
  <c r="V41" i="67" s="1"/>
  <c r="V35" i="67" a="1"/>
  <c r="V35" i="67" s="1"/>
  <c r="E101" i="69"/>
  <c r="V37" i="67" a="1"/>
  <c r="V37" i="67" s="1"/>
  <c r="V36" i="67" a="1"/>
  <c r="V36" i="67" s="1"/>
  <c r="V40" i="67" a="1"/>
  <c r="V40" i="67" s="1"/>
  <c r="V39" i="67" a="1"/>
  <c r="V39" i="67" s="1"/>
  <c r="V34" i="67" a="1"/>
  <c r="V34" i="67" s="1"/>
  <c r="V38" i="67" a="1"/>
  <c r="V38" i="67" s="1"/>
  <c r="V33" i="67" a="1"/>
  <c r="V33" i="67" s="1"/>
  <c r="V32" i="67" a="1"/>
  <c r="V32" i="67" s="1"/>
  <c r="F64" i="69"/>
  <c r="F65" i="69"/>
  <c r="G65" i="69"/>
  <c r="G64" i="69"/>
  <c r="I100" i="69"/>
  <c r="I102" i="69"/>
  <c r="I103" i="69" s="1"/>
  <c r="I110" i="69"/>
  <c r="I117" i="69" s="1"/>
  <c r="I133" i="69" s="1"/>
  <c r="Y31" i="67"/>
  <c r="L23" i="67"/>
  <c r="L22" i="67"/>
  <c r="H65" i="69"/>
  <c r="H64" i="69"/>
  <c r="L64" i="69"/>
  <c r="L65" i="69"/>
  <c r="E64" i="69"/>
  <c r="E65" i="69"/>
  <c r="D64" i="69"/>
  <c r="D65" i="69"/>
  <c r="D66" i="69" s="1"/>
  <c r="I65" i="69"/>
  <c r="I64" i="69"/>
  <c r="J65" i="69"/>
  <c r="J64" i="69"/>
  <c r="F101" i="69"/>
  <c r="M64" i="69"/>
  <c r="M65" i="69"/>
  <c r="K65" i="69"/>
  <c r="K64" i="69"/>
  <c r="E66" i="69" l="1"/>
  <c r="F66" i="69" s="1"/>
  <c r="G66" i="69" s="1"/>
  <c r="H66" i="69" s="1"/>
  <c r="I66" i="69" s="1"/>
  <c r="J66" i="69" s="1"/>
  <c r="K66" i="69" s="1"/>
  <c r="L66" i="69" s="1"/>
  <c r="M66" i="69" s="1"/>
  <c r="I90" i="69"/>
  <c r="K90" i="69"/>
  <c r="Y32" i="67"/>
  <c r="L25" i="67"/>
  <c r="J100" i="69"/>
  <c r="J102" i="69"/>
  <c r="J103" i="69" s="1"/>
  <c r="L24" i="67"/>
  <c r="M90" i="69"/>
  <c r="G90" i="69"/>
  <c r="J90" i="69"/>
  <c r="D90" i="69"/>
  <c r="E90" i="69"/>
  <c r="L90" i="69"/>
  <c r="F90" i="69"/>
  <c r="H90" i="69"/>
  <c r="N64" i="69"/>
  <c r="N90" i="69" l="1"/>
  <c r="Y33" i="67"/>
  <c r="L26" i="67"/>
  <c r="L27" i="67"/>
  <c r="K102" i="69"/>
  <c r="K103" i="69" s="1"/>
  <c r="K100" i="69"/>
  <c r="L100" i="69" l="1"/>
  <c r="Y34" i="67"/>
  <c r="L29" i="67"/>
  <c r="L102" i="69"/>
  <c r="L103" i="69" s="1"/>
  <c r="L28" i="67"/>
  <c r="L31" i="67" l="1"/>
  <c r="M102" i="69"/>
  <c r="M103" i="69" s="1"/>
  <c r="N103" i="69" s="1"/>
  <c r="M100" i="69"/>
  <c r="L30" i="67"/>
  <c r="J37" i="69" l="1"/>
  <c r="J8" i="69" s="1"/>
  <c r="L37" i="69"/>
  <c r="L8" i="69" s="1"/>
  <c r="M37" i="69"/>
  <c r="M8" i="69" s="1"/>
  <c r="L42" i="67"/>
  <c r="H37" i="69" l="1"/>
  <c r="H8" i="69" s="1"/>
  <c r="K37" i="69"/>
  <c r="K8" i="69" s="1"/>
  <c r="D37" i="69"/>
  <c r="D38" i="69" s="1"/>
  <c r="E37" i="69"/>
  <c r="E8" i="69" s="1"/>
  <c r="G37" i="69"/>
  <c r="I37" i="69"/>
  <c r="F37" i="69"/>
  <c r="D8" i="69" l="1"/>
  <c r="D9" i="69" s="1"/>
  <c r="E9" i="69" s="1"/>
  <c r="D105" i="69"/>
  <c r="D106" i="69" s="1"/>
  <c r="D39" i="69"/>
  <c r="E38" i="69"/>
  <c r="E39" i="69" s="1"/>
  <c r="F8" i="69"/>
  <c r="G8" i="69"/>
  <c r="I8" i="69"/>
  <c r="N37" i="69"/>
  <c r="F38" i="69" l="1"/>
  <c r="F39" i="69" s="1"/>
  <c r="D111" i="69"/>
  <c r="D112" i="69" s="1"/>
  <c r="D118" i="69" s="1"/>
  <c r="D107" i="69"/>
  <c r="E105" i="69" s="1"/>
  <c r="E107" i="69" s="1"/>
  <c r="F105" i="69" s="1"/>
  <c r="F107" i="69" s="1"/>
  <c r="G105" i="69" s="1"/>
  <c r="G106" i="69" s="1"/>
  <c r="D7" i="66"/>
  <c r="F9" i="69"/>
  <c r="G9" i="69" s="1"/>
  <c r="H9" i="69" s="1"/>
  <c r="I9" i="69" s="1"/>
  <c r="J9" i="69" s="1"/>
  <c r="K9" i="69" s="1"/>
  <c r="L9" i="69" s="1"/>
  <c r="M9" i="69" s="1"/>
  <c r="D6" i="66" s="1"/>
  <c r="G38" i="69" l="1"/>
  <c r="G39" i="69" s="1"/>
  <c r="E111" i="69"/>
  <c r="E112" i="69" s="1"/>
  <c r="E118" i="69" s="1"/>
  <c r="E106" i="69"/>
  <c r="G111" i="69"/>
  <c r="G112" i="69" s="1"/>
  <c r="G113" i="69" s="1"/>
  <c r="F106" i="69"/>
  <c r="F111" i="69"/>
  <c r="F112" i="69" s="1"/>
  <c r="F113" i="69" s="1"/>
  <c r="G107" i="69"/>
  <c r="H105" i="69" s="1"/>
  <c r="H107" i="69" s="1"/>
  <c r="D113" i="69"/>
  <c r="H38" i="69" l="1"/>
  <c r="H39" i="69" s="1"/>
  <c r="H111" i="69"/>
  <c r="H112" i="69" s="1"/>
  <c r="H106" i="69"/>
  <c r="F118" i="69"/>
  <c r="G118" i="69" s="1"/>
  <c r="E113" i="69"/>
  <c r="I38" i="69" l="1"/>
  <c r="J95" i="69" s="1"/>
  <c r="J101" i="69" s="1"/>
  <c r="I95" i="69"/>
  <c r="I101" i="69" s="1"/>
  <c r="I105" i="69" s="1"/>
  <c r="I106" i="69" s="1"/>
  <c r="H118" i="69"/>
  <c r="H113" i="69"/>
  <c r="J38" i="69" l="1"/>
  <c r="J39" i="69" s="1"/>
  <c r="I39" i="69"/>
  <c r="I107" i="69"/>
  <c r="J105" i="69" s="1"/>
  <c r="I111" i="69"/>
  <c r="K95" i="69" l="1"/>
  <c r="K101" i="69" s="1"/>
  <c r="K38" i="69"/>
  <c r="L38" i="69" s="1"/>
  <c r="J111" i="69"/>
  <c r="J106" i="69"/>
  <c r="J107" i="69"/>
  <c r="K39" i="69" l="1"/>
  <c r="L95" i="69"/>
  <c r="L101" i="69" s="1"/>
  <c r="K105" i="69"/>
  <c r="K107" i="69" s="1"/>
  <c r="L39" i="69"/>
  <c r="M38" i="69"/>
  <c r="M95" i="69"/>
  <c r="M101" i="69" s="1"/>
  <c r="J112" i="69" l="1"/>
  <c r="J113" i="69" s="1"/>
  <c r="I112" i="69"/>
  <c r="I113" i="69" s="1"/>
  <c r="L105" i="69"/>
  <c r="L107" i="69" s="1"/>
  <c r="M105" i="69" s="1"/>
  <c r="K106" i="69"/>
  <c r="K111" i="69"/>
  <c r="K112" i="69" s="1"/>
  <c r="N101" i="69"/>
  <c r="M39" i="69"/>
  <c r="D4" i="66"/>
  <c r="I118" i="69" l="1"/>
  <c r="J118" i="69" s="1"/>
  <c r="K118" i="69" s="1"/>
  <c r="L111" i="69"/>
  <c r="L112" i="69" s="1"/>
  <c r="L113" i="69" s="1"/>
  <c r="L106" i="69"/>
  <c r="K113" i="69"/>
  <c r="M111" i="69"/>
  <c r="M106" i="69"/>
  <c r="M107" i="69"/>
  <c r="N105" i="69"/>
  <c r="L120" i="69" l="1"/>
  <c r="L121" i="69" s="1"/>
  <c r="G120" i="69"/>
  <c r="G121" i="69" s="1"/>
  <c r="I120" i="69"/>
  <c r="I121" i="69" s="1"/>
  <c r="K120" i="69"/>
  <c r="K121" i="69" s="1"/>
  <c r="D5" i="66"/>
  <c r="F120" i="69"/>
  <c r="F121" i="69" s="1"/>
  <c r="D120" i="69"/>
  <c r="J120" i="69"/>
  <c r="J121" i="69" s="1"/>
  <c r="H120" i="69"/>
  <c r="H121" i="69" s="1"/>
  <c r="E120" i="69"/>
  <c r="E121" i="69" s="1"/>
  <c r="M112" i="69"/>
  <c r="N112" i="69" s="1"/>
  <c r="L118" i="69"/>
  <c r="M118" i="69" l="1"/>
  <c r="M113" i="69"/>
  <c r="M120" i="69"/>
  <c r="N120" i="69" s="1"/>
  <c r="D136" i="69"/>
  <c r="D134" i="69" s="1"/>
  <c r="D135" i="69" s="1"/>
  <c r="D121" i="69"/>
  <c r="E136" i="69" l="1"/>
  <c r="E134" i="69" s="1"/>
  <c r="E135" i="69" s="1"/>
  <c r="D123" i="69"/>
  <c r="D124" i="69" s="1"/>
  <c r="M121" i="69"/>
  <c r="F136" i="69" l="1"/>
  <c r="F134" i="69" s="1"/>
  <c r="F135" i="69" s="1"/>
  <c r="E123" i="69"/>
  <c r="E124" i="69" s="1"/>
  <c r="D129" i="69"/>
  <c r="D126" i="69"/>
  <c r="D127" i="69" s="1"/>
  <c r="D130" i="69" l="1"/>
  <c r="D11" i="69" s="1"/>
  <c r="D12" i="69" s="1"/>
  <c r="G136" i="69"/>
  <c r="G134" i="69" s="1"/>
  <c r="G135" i="69" s="1"/>
  <c r="F123" i="69"/>
  <c r="E126" i="69"/>
  <c r="E127" i="69" s="1"/>
  <c r="E129" i="69"/>
  <c r="H136" i="69" l="1"/>
  <c r="H134" i="69" s="1"/>
  <c r="H135" i="69" s="1"/>
  <c r="G123" i="69"/>
  <c r="G124" i="69" s="1"/>
  <c r="E130" i="69"/>
  <c r="E11" i="69" s="1"/>
  <c r="E12" i="69" s="1"/>
  <c r="F124" i="69"/>
  <c r="I136" i="69" l="1"/>
  <c r="I134" i="69" s="1"/>
  <c r="I135" i="69" s="1"/>
  <c r="H123" i="69"/>
  <c r="H124" i="69" s="1"/>
  <c r="F126" i="69"/>
  <c r="F127" i="69" s="1"/>
  <c r="F129" i="69"/>
  <c r="G126" i="69"/>
  <c r="G127" i="69" s="1"/>
  <c r="G129" i="69"/>
  <c r="F130" i="69" l="1"/>
  <c r="F11" i="69" s="1"/>
  <c r="F12" i="69" s="1"/>
  <c r="J136" i="69"/>
  <c r="J134" i="69" s="1"/>
  <c r="J135" i="69" s="1"/>
  <c r="I123" i="69"/>
  <c r="G130" i="69"/>
  <c r="G11" i="69" s="1"/>
  <c r="H126" i="69"/>
  <c r="H127" i="69" s="1"/>
  <c r="H129" i="69"/>
  <c r="H130" i="69" l="1"/>
  <c r="H11" i="69" s="1"/>
  <c r="G12" i="69"/>
  <c r="K136" i="69"/>
  <c r="K134" i="69" s="1"/>
  <c r="K135" i="69" s="1"/>
  <c r="J123" i="69"/>
  <c r="I124" i="69"/>
  <c r="H12" i="69" l="1"/>
  <c r="L136" i="69"/>
  <c r="L134" i="69" s="1"/>
  <c r="L135" i="69" s="1"/>
  <c r="K123" i="69"/>
  <c r="I126" i="69"/>
  <c r="I127" i="69" s="1"/>
  <c r="I129" i="69"/>
  <c r="J124" i="69"/>
  <c r="M136" i="69" l="1"/>
  <c r="M134" i="69" s="1"/>
  <c r="M135" i="69" s="1"/>
  <c r="L123" i="69"/>
  <c r="L124" i="69" s="1"/>
  <c r="J126" i="69"/>
  <c r="J127" i="69" s="1"/>
  <c r="J129" i="69"/>
  <c r="I130" i="69"/>
  <c r="I11" i="69" s="1"/>
  <c r="I12" i="69" s="1"/>
  <c r="K124" i="69"/>
  <c r="M123" i="69" l="1"/>
  <c r="M124" i="69" s="1"/>
  <c r="K129" i="69"/>
  <c r="K126" i="69"/>
  <c r="K127" i="69" s="1"/>
  <c r="J130" i="69"/>
  <c r="J11" i="69" s="1"/>
  <c r="J12" i="69" s="1"/>
  <c r="L126" i="69"/>
  <c r="L127" i="69" s="1"/>
  <c r="L129" i="69" s="1"/>
  <c r="M126" i="69" l="1"/>
  <c r="M127" i="69" s="1"/>
  <c r="M129" i="69" s="1"/>
  <c r="N129" i="69" s="1"/>
  <c r="K130" i="69"/>
  <c r="K11" i="69" s="1"/>
  <c r="K12" i="69" s="1"/>
  <c r="L130" i="69"/>
  <c r="L11" i="69" s="1"/>
  <c r="N123" i="69"/>
  <c r="N126" i="69" l="1"/>
  <c r="L12" i="69"/>
  <c r="M130" i="69"/>
  <c r="M11" i="69" s="1"/>
  <c r="D9" i="66" s="1"/>
  <c r="M13" i="31"/>
  <c r="M12" i="31"/>
  <c r="M11" i="31"/>
  <c r="N130" i="69" l="1"/>
  <c r="N131" i="69" s="1"/>
  <c r="M12" i="69"/>
  <c r="D8" i="66" s="1"/>
  <c r="C47" i="24"/>
  <c r="C48" i="24" s="1"/>
  <c r="C41" i="24"/>
  <c r="C42" i="24" s="1"/>
  <c r="C35" i="24"/>
  <c r="C36" i="24" s="1"/>
  <c r="O112" i="69" l="1"/>
  <c r="C1" i="55" a="1"/>
  <c r="C1" i="55" s="1"/>
  <c r="C1" i="33" l="1" a="1"/>
  <c r="C1" i="33" s="1"/>
  <c r="K13" i="31"/>
  <c r="K12" i="31"/>
  <c r="K11" i="31"/>
  <c r="I13" i="31"/>
  <c r="I12" i="31"/>
  <c r="I11" i="31"/>
  <c r="G13" i="31"/>
  <c r="G12" i="31"/>
  <c r="G11" i="31"/>
  <c r="E13" i="31"/>
  <c r="E12" i="31"/>
  <c r="E11" i="31"/>
  <c r="C12" i="31"/>
  <c r="C13" i="31" s="1"/>
  <c r="C1" i="31" a="1"/>
  <c r="C1" i="31" s="1"/>
  <c r="C40" i="30"/>
  <c r="C41" i="30" s="1"/>
  <c r="C42" i="30" s="1"/>
  <c r="C43" i="30" s="1"/>
  <c r="C1" i="30" a="1"/>
  <c r="C1" i="30" s="1"/>
  <c r="F48" i="24" l="1"/>
  <c r="F47" i="24"/>
  <c r="F46" i="24"/>
  <c r="D48" i="24"/>
  <c r="D47" i="24"/>
  <c r="D46" i="24"/>
  <c r="E42" i="24"/>
  <c r="G42" i="24" s="1"/>
  <c r="E41" i="24"/>
  <c r="G41" i="24" s="1"/>
  <c r="E40" i="24"/>
  <c r="G40" i="24" s="1"/>
  <c r="E36" i="24"/>
  <c r="G36" i="24" s="1"/>
  <c r="E35" i="24"/>
  <c r="G35" i="24" s="1"/>
  <c r="E34" i="24"/>
  <c r="G34" i="24" s="1"/>
  <c r="E30" i="24"/>
  <c r="G30" i="24" s="1"/>
  <c r="E29" i="24"/>
  <c r="G29" i="24" s="1"/>
  <c r="E28" i="24"/>
  <c r="G28" i="24" s="1"/>
  <c r="C29" i="24"/>
  <c r="C30" i="24" s="1"/>
  <c r="C1" i="24" a="1"/>
  <c r="C1" i="24" s="1"/>
  <c r="E47" i="24" l="1"/>
  <c r="G47" i="24" s="1"/>
  <c r="E48" i="24"/>
  <c r="G48" i="24" s="1"/>
  <c r="E46" i="24"/>
  <c r="G46" i="24" s="1"/>
</calcChain>
</file>

<file path=xl/metadata.xml><?xml version="1.0" encoding="utf-8"?>
<metadata xmlns="http://schemas.openxmlformats.org/spreadsheetml/2006/main" xmlns:xda="http://schemas.microsoft.com/office/spreadsheetml/2017/dynamicarray">
  <metadataTypes count="1">
    <metadataType name="XLDAPR" minSupportedVersion="120000" copy="1" pasteAll="1" pasteValues="1" merge="1" splitFirst="1" rowColShift="1" clearFormats="1" clearComments="1" assign="1" coerce="1" cellMeta="1"/>
  </metadataTypes>
  <futureMetadata name="XLDAPR" count="1">
    <bk>
      <extLst>
        <ext uri="{bdbb8cdc-fa1e-496e-a857-3c3f30c029c3}">
          <xda:dynamicArrayProperties fDynamic="1" fCollapsed="0"/>
        </ext>
      </extLst>
    </bk>
  </futureMetadata>
  <cellMetadata count="1">
    <bk>
      <rc t="1" v="0"/>
    </bk>
  </cellMetadata>
</metadata>
</file>

<file path=xl/sharedStrings.xml><?xml version="1.0" encoding="utf-8"?>
<sst xmlns="http://schemas.openxmlformats.org/spreadsheetml/2006/main" count="415" uniqueCount="315">
  <si>
    <t xml:space="preserve"> </t>
  </si>
  <si>
    <t>AuM (M€)</t>
  </si>
  <si>
    <t>AuM Capital-Développement (M€)</t>
  </si>
  <si>
    <t>AuM Capital-Transmission (M€)</t>
  </si>
  <si>
    <t xml:space="preserve">Private Equity </t>
  </si>
  <si>
    <t>Direct (M€)</t>
  </si>
  <si>
    <t>Direct (%)</t>
  </si>
  <si>
    <t>Fonds de fonds (M€)</t>
  </si>
  <si>
    <t>Fonds de fonds (%)</t>
  </si>
  <si>
    <t>Private Debt</t>
  </si>
  <si>
    <t>[Autre]</t>
  </si>
  <si>
    <t>Total Direct</t>
  </si>
  <si>
    <t>Total Fonds de fonds</t>
  </si>
  <si>
    <t>M€</t>
  </si>
  <si>
    <t>%</t>
  </si>
  <si>
    <t xml:space="preserve">Effectif total de la société de gestion </t>
  </si>
  <si>
    <t>Nombe total de Partners/Associés dans l'équipe d'investissement</t>
  </si>
  <si>
    <t>Nombe total de Partners/Associés hors équipe d'investissement</t>
  </si>
  <si>
    <t>Nombre total d'années des Partners/Associés travaillant ensemble (en moyenne)</t>
  </si>
  <si>
    <t>Nombre total de Mid-level positions, hors Partners/Associés (Directeur, Investment Manager, etc.)</t>
  </si>
  <si>
    <t>Nombre total de Junior-level Positions (Analyste, Chargé d'Affaires, etc.)</t>
  </si>
  <si>
    <t>Département (RH, Compliance, Finance, Legal, IR, etc.)</t>
  </si>
  <si>
    <t>Effectif total (#)</t>
  </si>
  <si>
    <t>Effectif total de l'équipe d'investissement</t>
  </si>
  <si>
    <t>Départ(s) (#)</t>
  </si>
  <si>
    <t>Recrutement(s) (#)</t>
  </si>
  <si>
    <t>Taux de rotation (%)</t>
  </si>
  <si>
    <t>Capital-Innovation</t>
  </si>
  <si>
    <t>Capital-Développement</t>
  </si>
  <si>
    <t>Capital-Transmission</t>
  </si>
  <si>
    <t>Fonds 1</t>
  </si>
  <si>
    <t>Fonds 2</t>
  </si>
  <si>
    <t>Fonds 3</t>
  </si>
  <si>
    <t>Fonds 4</t>
  </si>
  <si>
    <t>Fonds 5</t>
  </si>
  <si>
    <t>Fonds [x]</t>
  </si>
  <si>
    <t>Nom du fonds</t>
  </si>
  <si>
    <t>Structure juridique</t>
  </si>
  <si>
    <r>
      <t xml:space="preserve">Millésime </t>
    </r>
    <r>
      <rPr>
        <i/>
        <sz val="8"/>
        <color theme="1"/>
        <rFont val="Arial"/>
        <family val="2"/>
      </rPr>
      <t>(format : yyyy)</t>
    </r>
  </si>
  <si>
    <r>
      <t xml:space="preserve">Année de liquidation, si applicable </t>
    </r>
    <r>
      <rPr>
        <i/>
        <sz val="8"/>
        <color theme="1"/>
        <rFont val="Arial"/>
        <family val="2"/>
      </rPr>
      <t>(format : yyyy)</t>
    </r>
  </si>
  <si>
    <r>
      <t xml:space="preserve">TRI net cible </t>
    </r>
    <r>
      <rPr>
        <i/>
        <sz val="8"/>
        <color theme="1"/>
        <rFont val="Arial"/>
        <family val="2"/>
      </rPr>
      <t>(%)</t>
    </r>
  </si>
  <si>
    <t>Frais de gestion (période d'investissement)</t>
  </si>
  <si>
    <t>Frais de gestion (post période d'investissement)</t>
  </si>
  <si>
    <t>Hurdle</t>
  </si>
  <si>
    <t>Classification SFDR</t>
  </si>
  <si>
    <t>Label Tibi</t>
  </si>
  <si>
    <t>Pays</t>
  </si>
  <si>
    <t>Secteur</t>
  </si>
  <si>
    <t>Statut</t>
  </si>
  <si>
    <t>Montant investi (M€)</t>
  </si>
  <si>
    <t>Valeur totale (M€)</t>
  </si>
  <si>
    <t>Multiple brut (x)</t>
  </si>
  <si>
    <t>TRI brut (%)</t>
  </si>
  <si>
    <t>Résultat</t>
  </si>
  <si>
    <t>% MTS investi</t>
  </si>
  <si>
    <t>Capital appelé sur engagement</t>
  </si>
  <si>
    <t>Multiple brut</t>
  </si>
  <si>
    <t>TRI brut</t>
  </si>
  <si>
    <t>TVPI</t>
  </si>
  <si>
    <t>TRI net</t>
  </si>
  <si>
    <t>France</t>
  </si>
  <si>
    <t>Devise</t>
  </si>
  <si>
    <t>EUR</t>
  </si>
  <si>
    <t>Autre</t>
  </si>
  <si>
    <t>Classe d'actif</t>
  </si>
  <si>
    <t>Segment</t>
  </si>
  <si>
    <t>Small-cap</t>
  </si>
  <si>
    <t>Mid-cap</t>
  </si>
  <si>
    <t>Montants exprimés en millions d'euros, sauf indication contraire</t>
  </si>
  <si>
    <t>Merci de ne pas modifier le format des tableaux</t>
  </si>
  <si>
    <t>Hypothèses</t>
  </si>
  <si>
    <t>Parametres du Fonds</t>
  </si>
  <si>
    <t>MTS (m€)</t>
  </si>
  <si>
    <t>% Parts A</t>
  </si>
  <si>
    <t>% Parts B (Parts de Carried)</t>
  </si>
  <si>
    <t>Fin de la période d'investissement (année incluse)</t>
  </si>
  <si>
    <t xml:space="preserve">Frais </t>
  </si>
  <si>
    <t>Commission de gestion (%) en période d'investissement</t>
  </si>
  <si>
    <t>Commission de gestion (%) post période d'investissement</t>
  </si>
  <si>
    <t>Autre frais (%) en période d'investissement</t>
  </si>
  <si>
    <t>Autre frais (%) post période d'investissement</t>
  </si>
  <si>
    <t>Waterfall</t>
  </si>
  <si>
    <t>Année 1</t>
  </si>
  <si>
    <t>Année 2</t>
  </si>
  <si>
    <t>Année 3</t>
  </si>
  <si>
    <t>Année 4</t>
  </si>
  <si>
    <t>Année 5</t>
  </si>
  <si>
    <t>Année 6</t>
  </si>
  <si>
    <t>Année 7</t>
  </si>
  <si>
    <t>Année 8</t>
  </si>
  <si>
    <t>Année 9</t>
  </si>
  <si>
    <t>Année 10</t>
  </si>
  <si>
    <t xml:space="preserve">Devise </t>
  </si>
  <si>
    <t xml:space="preserve">Segment </t>
  </si>
  <si>
    <t>Valeur d'entreprise à l'entrée (m)</t>
  </si>
  <si>
    <t>% de détention à l'entrée</t>
  </si>
  <si>
    <t>Année d'entrée</t>
  </si>
  <si>
    <t>Durée de détention</t>
  </si>
  <si>
    <t>Année de sortie</t>
  </si>
  <si>
    <t>Ticket d'investissement (m)</t>
  </si>
  <si>
    <t xml:space="preserve">% de détention post follow-on </t>
  </si>
  <si>
    <t>Année de Follow-on</t>
  </si>
  <si>
    <t>Follow-on (m)</t>
  </si>
  <si>
    <t>Total investi (m)</t>
  </si>
  <si>
    <t>MOIC brut de sortie (x)</t>
  </si>
  <si>
    <t>Produit de cession (m)</t>
  </si>
  <si>
    <t>TRI</t>
  </si>
  <si>
    <t>TOTAL / MOYENNE</t>
  </si>
  <si>
    <t>Merci de ne pas modifier cet onglet</t>
  </si>
  <si>
    <t>Flux</t>
  </si>
  <si>
    <t>Flux brut</t>
  </si>
  <si>
    <t>Flux brut cumulés</t>
  </si>
  <si>
    <t>Flux net</t>
  </si>
  <si>
    <t>Flux net cumulés</t>
  </si>
  <si>
    <t>Investissements</t>
  </si>
  <si>
    <t>Total</t>
  </si>
  <si>
    <t>Cumulé</t>
  </si>
  <si>
    <t>En % du MTS</t>
  </si>
  <si>
    <t>Coût des Investissements cédés</t>
  </si>
  <si>
    <t>Coûts d'acquisition des cessions</t>
  </si>
  <si>
    <t>Coûts cumulé d'acquisition des cessions</t>
  </si>
  <si>
    <t>Plus/Moins Values</t>
  </si>
  <si>
    <t>Frais de gestion base</t>
  </si>
  <si>
    <t>Appels de fonds</t>
  </si>
  <si>
    <t>Commission de gestion (%)</t>
  </si>
  <si>
    <t>Commission de gestion</t>
  </si>
  <si>
    <t>Autres frais (%)</t>
  </si>
  <si>
    <t>Autres frais</t>
  </si>
  <si>
    <t>Appels de Fonds</t>
  </si>
  <si>
    <t>% MTS</t>
  </si>
  <si>
    <t>Appels cumulés en % du MTS</t>
  </si>
  <si>
    <t>Trésorerie du fonds</t>
  </si>
  <si>
    <t>Trésorerie en fin de période (hors distributions)</t>
  </si>
  <si>
    <t>Distributions</t>
  </si>
  <si>
    <t>Trésorerie en fin de période</t>
  </si>
  <si>
    <t>Distributions cumulées</t>
  </si>
  <si>
    <t>Remb. Nominal</t>
  </si>
  <si>
    <t>Solde après remboursement nominal libéré</t>
  </si>
  <si>
    <t xml:space="preserve">Hurdle </t>
  </si>
  <si>
    <t>Solde après Hurdle</t>
  </si>
  <si>
    <t>GP Catch up</t>
  </si>
  <si>
    <t>Solde après Catch up</t>
  </si>
  <si>
    <t>Valeur du Hurdle</t>
  </si>
  <si>
    <t>Hurdle cumulé</t>
  </si>
  <si>
    <t>Base de calcul</t>
  </si>
  <si>
    <t>En Annexe, fournie par la société de gestion</t>
  </si>
  <si>
    <t>Nom / Prénom</t>
  </si>
  <si>
    <t>Localisation</t>
  </si>
  <si>
    <t>Large-cap</t>
  </si>
  <si>
    <t>Pour chaque personne, précisez le nom, la fonction, le nombre d’années d’expérience, l’ancienneté au sein de la société de gestion, sa localisation, l’expertise sectorielle pertinente, ainsi que l’historique relationnel avec des parties prenantes institutionnelles du secteur.</t>
  </si>
  <si>
    <t>Recrutements identifiés</t>
  </si>
  <si>
    <t>Recrutements non encore identifiés</t>
  </si>
  <si>
    <t>Fonction ciblée</t>
  </si>
  <si>
    <t>Compétences clés recherchées</t>
  </si>
  <si>
    <t>Commentaires</t>
  </si>
  <si>
    <t>Fonds</t>
  </si>
  <si>
    <r>
      <t xml:space="preserve">Taux d'appel </t>
    </r>
    <r>
      <rPr>
        <i/>
        <sz val="8"/>
        <color theme="1"/>
        <rFont val="Arial"/>
        <family val="2"/>
      </rPr>
      <t>(%)</t>
    </r>
  </si>
  <si>
    <r>
      <t xml:space="preserve">Taux d'investissement </t>
    </r>
    <r>
      <rPr>
        <i/>
        <sz val="8"/>
        <color theme="1"/>
        <rFont val="Arial"/>
        <family val="2"/>
      </rPr>
      <t>(%)</t>
    </r>
  </si>
  <si>
    <r>
      <t xml:space="preserve">Investissements </t>
    </r>
    <r>
      <rPr>
        <i/>
        <sz val="8"/>
        <color theme="1"/>
        <rFont val="Arial"/>
        <family val="2"/>
      </rPr>
      <t>(#)</t>
    </r>
  </si>
  <si>
    <r>
      <t xml:space="preserve">Sorties </t>
    </r>
    <r>
      <rPr>
        <i/>
        <sz val="8"/>
        <color theme="1"/>
        <rFont val="Arial"/>
        <family val="2"/>
      </rPr>
      <t>(#)</t>
    </r>
  </si>
  <si>
    <r>
      <t xml:space="preserve">Multiple net cible </t>
    </r>
    <r>
      <rPr>
        <i/>
        <sz val="8"/>
        <color theme="1"/>
        <rFont val="Arial"/>
        <family val="2"/>
      </rPr>
      <t>(x)</t>
    </r>
  </si>
  <si>
    <r>
      <t xml:space="preserve">DPI </t>
    </r>
    <r>
      <rPr>
        <i/>
        <sz val="8"/>
        <color theme="1"/>
        <rFont val="Arial"/>
        <family val="2"/>
      </rPr>
      <t>(x)</t>
    </r>
  </si>
  <si>
    <r>
      <t xml:space="preserve">GP commitment </t>
    </r>
    <r>
      <rPr>
        <i/>
        <sz val="8"/>
        <color theme="1"/>
        <rFont val="Arial"/>
        <family val="2"/>
      </rPr>
      <t>(%)</t>
    </r>
  </si>
  <si>
    <r>
      <t xml:space="preserve">Carried Interest </t>
    </r>
    <r>
      <rPr>
        <i/>
        <sz val="8"/>
        <color theme="1"/>
        <rFont val="Arial"/>
        <family val="2"/>
      </rPr>
      <t>(%)</t>
    </r>
  </si>
  <si>
    <r>
      <t xml:space="preserve">Catch-up </t>
    </r>
    <r>
      <rPr>
        <i/>
        <sz val="8"/>
        <color theme="1"/>
        <rFont val="Arial"/>
        <family val="2"/>
      </rPr>
      <t>(%)</t>
    </r>
  </si>
  <si>
    <r>
      <t xml:space="preserve">Hurdle </t>
    </r>
    <r>
      <rPr>
        <i/>
        <sz val="8"/>
        <color theme="1"/>
        <rFont val="Arial"/>
        <family val="2"/>
      </rPr>
      <t>(%)</t>
    </r>
  </si>
  <si>
    <t>Nom de la participation</t>
  </si>
  <si>
    <r>
      <t xml:space="preserve">Fonction 
</t>
    </r>
    <r>
      <rPr>
        <i/>
        <sz val="8"/>
        <color theme="0"/>
        <rFont val="Arial"/>
        <family val="2"/>
      </rPr>
      <t>(ex. Partner, Directeur d'investissement, Chargé d'Affaires, Analyste, etc.)</t>
    </r>
  </si>
  <si>
    <r>
      <t xml:space="preserve">Fonction envisagée
</t>
    </r>
    <r>
      <rPr>
        <i/>
        <sz val="8"/>
        <color theme="0"/>
        <rFont val="Arial"/>
        <family val="2"/>
      </rPr>
      <t>(ex. Partner, Directeur d'investissement, Chargé d'Affaires, Analyste, etc.)</t>
    </r>
  </si>
  <si>
    <t>Remarques / Commentaires</t>
  </si>
  <si>
    <r>
      <t xml:space="preserve">Expérience recherchée
</t>
    </r>
    <r>
      <rPr>
        <i/>
        <sz val="8"/>
        <color theme="0"/>
        <rFont val="Arial"/>
        <family val="2"/>
      </rPr>
      <t>(# année)</t>
    </r>
  </si>
  <si>
    <t>Remarques / 
Commentaires</t>
  </si>
  <si>
    <t>Flex Equity</t>
  </si>
  <si>
    <t xml:space="preserve">Merci d'être le plus exhaustif possible en ajoutant autant de colonnes que nécessaire. </t>
  </si>
  <si>
    <r>
      <t xml:space="preserve">Thématique </t>
    </r>
    <r>
      <rPr>
        <i/>
        <sz val="8"/>
        <color theme="1"/>
        <rFont val="Arial"/>
        <family val="2"/>
      </rPr>
      <t>(le cas échéant)</t>
    </r>
  </si>
  <si>
    <t>Consultation de Place</t>
  </si>
  <si>
    <t>Questionnaire Excel</t>
  </si>
  <si>
    <t>Solution</t>
  </si>
  <si>
    <t>GP Carried</t>
  </si>
  <si>
    <t>LP</t>
  </si>
  <si>
    <t>dont soumis à frais de gestion (M€)</t>
  </si>
  <si>
    <r>
      <t xml:space="preserve">2.2. Fournissez la décomposition des actifs sous gestion de la </t>
    </r>
    <r>
      <rPr>
        <b/>
        <sz val="8"/>
        <color theme="3"/>
        <rFont val="Arial"/>
        <family val="2"/>
      </rPr>
      <t>société de gestion, par type d'investissements et par classe d'actifs au 30 juin 2025 (en % et en M€).</t>
    </r>
  </si>
  <si>
    <t>Nom de l'équipe</t>
  </si>
  <si>
    <t>Fonds rattaché(s)</t>
  </si>
  <si>
    <t>Nombre total de Partners (#)</t>
  </si>
  <si>
    <t>Société</t>
  </si>
  <si>
    <t>Année de constitution</t>
  </si>
  <si>
    <t>Nom du client  (si diffusable)</t>
  </si>
  <si>
    <t>Durée de la mission (en années)</t>
  </si>
  <si>
    <t>Type de client (assureurs, fonds de pensions, fonds de dotation, etc.)</t>
  </si>
  <si>
    <t>Géographie</t>
  </si>
  <si>
    <t>Focus sectoriel (généraliste, multi-sectoriel, thématique, etc.)</t>
  </si>
  <si>
    <t>Montant sous gestion ou fourchette (si possible)</t>
  </si>
  <si>
    <t>Mandat [x]</t>
  </si>
  <si>
    <t>Mandat [y]</t>
  </si>
  <si>
    <t>Mandat [z]</t>
  </si>
  <si>
    <t>Stratégie d'investissement : Capital-Développement, Capital-Transmission, etc.</t>
  </si>
  <si>
    <t>Segment : small, mid, large-cap</t>
  </si>
  <si>
    <t>Société appartenant à la BITD ?</t>
  </si>
  <si>
    <r>
      <t xml:space="preserve">Nombre de ETPs 
</t>
    </r>
    <r>
      <rPr>
        <i/>
        <sz val="8"/>
        <color theme="0"/>
        <rFont val="Arial"/>
        <family val="2"/>
      </rPr>
      <t>(à l'entrée)</t>
    </r>
  </si>
  <si>
    <t>À la sortie ou au 30.06.2025</t>
  </si>
  <si>
    <r>
      <t xml:space="preserve">Nombre de ETPs 
</t>
    </r>
    <r>
      <rPr>
        <i/>
        <sz val="8"/>
        <color theme="0"/>
        <rFont val="Arial"/>
        <family val="2"/>
      </rPr>
      <t>(à la sortie ou à date)</t>
    </r>
  </si>
  <si>
    <r>
      <t>Pourcentage de détention (%)</t>
    </r>
    <r>
      <rPr>
        <i/>
        <sz val="8"/>
        <color theme="0"/>
        <rFont val="Arial"/>
        <family val="2"/>
      </rPr>
      <t xml:space="preserve">
(à l'entrée)</t>
    </r>
  </si>
  <si>
    <r>
      <t xml:space="preserve">Typologie de l'acquéreur
</t>
    </r>
    <r>
      <rPr>
        <i/>
        <sz val="8"/>
        <color theme="0"/>
        <rFont val="Arial"/>
        <family val="2"/>
      </rPr>
      <t>(si cédée)</t>
    </r>
  </si>
  <si>
    <r>
      <t xml:space="preserve">Nombre de build-ups réalisés
</t>
    </r>
    <r>
      <rPr>
        <i/>
        <sz val="8"/>
        <color theme="0"/>
        <rFont val="Arial"/>
        <family val="2"/>
      </rPr>
      <t>(à la sortie ou à date)</t>
    </r>
  </si>
  <si>
    <t>Date d'embauche envisagée</t>
  </si>
  <si>
    <r>
      <t>[</t>
    </r>
    <r>
      <rPr>
        <i/>
        <sz val="8"/>
        <color rgb="FF0000FF"/>
        <rFont val="Arial"/>
        <family val="2"/>
      </rPr>
      <t>insérer nom/prénom</t>
    </r>
    <r>
      <rPr>
        <sz val="8"/>
        <color rgb="FF0000FF"/>
        <rFont val="Arial"/>
        <family val="2"/>
      </rPr>
      <t>]</t>
    </r>
  </si>
  <si>
    <t>Track Record attribuable</t>
  </si>
  <si>
    <t>Nom de la société [1]</t>
  </si>
  <si>
    <t>Nom de la société [2]</t>
  </si>
  <si>
    <t>Nom de la société [3]</t>
  </si>
  <si>
    <t>Nom de la société [x]</t>
  </si>
  <si>
    <t>Référence</t>
  </si>
  <si>
    <t>Référence [1] : Nom / Prénom</t>
  </si>
  <si>
    <t>Référence [1] : Société / Fonction</t>
  </si>
  <si>
    <t>Référence [1] : Téléphone / Email</t>
  </si>
  <si>
    <t>Référence [6] : Nom / Prénom</t>
  </si>
  <si>
    <t>Référence [6] : Société / Fonction</t>
  </si>
  <si>
    <t>Référence [6] : Téléphone / Email</t>
  </si>
  <si>
    <t>Référence [2] : Nom / Prénom</t>
  </si>
  <si>
    <t>Référence [2] : Société / Fonction</t>
  </si>
  <si>
    <t>Référence [2] : Téléphone / Email</t>
  </si>
  <si>
    <t>Référence [3] : Nom / Prénom</t>
  </si>
  <si>
    <t>Référence [3] : Société / Fonction</t>
  </si>
  <si>
    <t>Référence [3] : Téléphone / Email</t>
  </si>
  <si>
    <t>Référence [4] : Nom / Prénom</t>
  </si>
  <si>
    <t>Référence [4] : Société / Fonction</t>
  </si>
  <si>
    <t>Référence [4] : Téléphone / Email</t>
  </si>
  <si>
    <t>Référence [5] : Nom / Prénom</t>
  </si>
  <si>
    <t>Référence [5] : Société / Fonction</t>
  </si>
  <si>
    <t>Référence [5] : Téléphone / Email</t>
  </si>
  <si>
    <t>Valeur d'entreprise au moment du follow-on (m)</t>
  </si>
  <si>
    <t>Classe(s) d'actifs</t>
  </si>
  <si>
    <t>Stratégie(s) d'investissement</t>
  </si>
  <si>
    <t>Autres commentaires</t>
  </si>
  <si>
    <t>Classe d'actifs : Capital-Investissement, Dette privée, etc.</t>
  </si>
  <si>
    <t xml:space="preserve">Merci d'être le plus exhaustif possible en ajoutant autant de tableaux que nécessaire. </t>
  </si>
  <si>
    <r>
      <t xml:space="preserve">Expérience
</t>
    </r>
    <r>
      <rPr>
        <i/>
        <sz val="8"/>
        <color theme="0"/>
        <rFont val="Arial"/>
        <family val="2"/>
      </rPr>
      <t>(# années)</t>
    </r>
  </si>
  <si>
    <r>
      <t xml:space="preserve">Ancienneté
</t>
    </r>
    <r>
      <rPr>
        <i/>
        <sz val="8"/>
        <color theme="0"/>
        <rFont val="Arial"/>
        <family val="2"/>
      </rPr>
      <t>(# années)</t>
    </r>
  </si>
  <si>
    <t xml:space="preserve">Merci d'être le plus exhaustif possible en ajoutant autant de lignes que nécessaire. </t>
  </si>
  <si>
    <r>
      <t xml:space="preserve">Millésime
</t>
    </r>
    <r>
      <rPr>
        <i/>
        <sz val="8"/>
        <color theme="0"/>
        <rFont val="Arial"/>
        <family val="2"/>
      </rPr>
      <t>(format: yyyy)</t>
    </r>
  </si>
  <si>
    <r>
      <t xml:space="preserve">Dette nette / EBITDA (x)
</t>
    </r>
    <r>
      <rPr>
        <i/>
        <sz val="8"/>
        <color theme="0"/>
        <rFont val="Arial"/>
        <family val="2"/>
      </rPr>
      <t>(à l'entrée)</t>
    </r>
  </si>
  <si>
    <r>
      <t xml:space="preserve">Dette nette / EBITDA (x)
</t>
    </r>
    <r>
      <rPr>
        <i/>
        <sz val="8"/>
        <color theme="0"/>
        <rFont val="Arial"/>
        <family val="2"/>
      </rPr>
      <t>(à la sortie ou à date)</t>
    </r>
  </si>
  <si>
    <r>
      <t xml:space="preserve">Pourcentage de détention (%)
</t>
    </r>
    <r>
      <rPr>
        <i/>
        <sz val="8"/>
        <color theme="0"/>
        <rFont val="Arial"/>
        <family val="2"/>
      </rPr>
      <t>(à la sortie ou au 30.06.25)</t>
    </r>
  </si>
  <si>
    <r>
      <t xml:space="preserve">Chiffre d'affaires (M€)
</t>
    </r>
    <r>
      <rPr>
        <i/>
        <sz val="8"/>
        <color theme="0"/>
        <rFont val="Arial"/>
        <family val="2"/>
      </rPr>
      <t>(à l'entrée)</t>
    </r>
  </si>
  <si>
    <r>
      <t xml:space="preserve">% CA en France (%)
</t>
    </r>
    <r>
      <rPr>
        <i/>
        <sz val="8"/>
        <color theme="0"/>
        <rFont val="Arial"/>
        <family val="2"/>
      </rPr>
      <t>(à l'entrée)</t>
    </r>
  </si>
  <si>
    <r>
      <t xml:space="preserve">EBITDA (M€)
</t>
    </r>
    <r>
      <rPr>
        <i/>
        <sz val="8"/>
        <color theme="0"/>
        <rFont val="Arial"/>
        <family val="2"/>
      </rPr>
      <t>(à l'entrée)</t>
    </r>
  </si>
  <si>
    <r>
      <t xml:space="preserve">Multiple EBITDA (x)
</t>
    </r>
    <r>
      <rPr>
        <i/>
        <sz val="8"/>
        <color theme="0"/>
        <rFont val="Arial"/>
        <family val="2"/>
      </rPr>
      <t>(à l'entrée)</t>
    </r>
  </si>
  <si>
    <r>
      <t xml:space="preserve">Chiffre d'affaires (M€)
</t>
    </r>
    <r>
      <rPr>
        <i/>
        <sz val="8"/>
        <color theme="0"/>
        <rFont val="Arial"/>
        <family val="2"/>
      </rPr>
      <t>(à la sortie ou à date)</t>
    </r>
  </si>
  <si>
    <r>
      <t xml:space="preserve">% CA défense** (%)
</t>
    </r>
    <r>
      <rPr>
        <i/>
        <sz val="8"/>
        <color theme="0"/>
        <rFont val="Arial"/>
        <family val="2"/>
      </rPr>
      <t>(à l'entrée)</t>
    </r>
  </si>
  <si>
    <r>
      <t xml:space="preserve">% CA défense** (%)
</t>
    </r>
    <r>
      <rPr>
        <i/>
        <sz val="8"/>
        <color theme="0"/>
        <rFont val="Arial"/>
        <family val="2"/>
      </rPr>
      <t>(à la sortie ou à date)</t>
    </r>
  </si>
  <si>
    <r>
      <t xml:space="preserve">% CA en France  (%)
</t>
    </r>
    <r>
      <rPr>
        <i/>
        <sz val="8"/>
        <color theme="0"/>
        <rFont val="Arial"/>
        <family val="2"/>
      </rPr>
      <t>(à la sortie ou à date)</t>
    </r>
  </si>
  <si>
    <r>
      <t xml:space="preserve">EBITDA (M€)
</t>
    </r>
    <r>
      <rPr>
        <i/>
        <sz val="8"/>
        <color theme="0"/>
        <rFont val="Arial"/>
        <family val="2"/>
      </rPr>
      <t>(à la sortie ou à date)</t>
    </r>
  </si>
  <si>
    <r>
      <t xml:space="preserve">Multiple EBITDA (x)
</t>
    </r>
    <r>
      <rPr>
        <i/>
        <sz val="8"/>
        <color theme="0"/>
        <rFont val="Arial"/>
        <family val="2"/>
      </rPr>
      <t>(à la sortie ou à date)</t>
    </r>
  </si>
  <si>
    <t xml:space="preserve">Merci d'être le plus exhaustif possible en ajoutant autant de lignes et colonnes que nécessaire. </t>
  </si>
  <si>
    <t>Valeur en portefeuille (M€)</t>
  </si>
  <si>
    <t>Produits de cession (M€)</t>
  </si>
  <si>
    <r>
      <t xml:space="preserve">Multiple brute cible (x) 
</t>
    </r>
    <r>
      <rPr>
        <i/>
        <sz val="8"/>
        <color theme="0"/>
        <rFont val="Arial"/>
        <family val="2"/>
      </rPr>
      <t>(si non cédée)</t>
    </r>
  </si>
  <si>
    <r>
      <t xml:space="preserve">TRI brut cible (%)
</t>
    </r>
    <r>
      <rPr>
        <i/>
        <sz val="8"/>
        <color theme="0"/>
        <rFont val="Arial"/>
        <family val="2"/>
      </rPr>
      <t>(si non cédée)</t>
    </r>
  </si>
  <si>
    <t>Remarques importantes : 
- Formulez vos réponses de manière claire et concise.
- Seules les cellules identifiées en jaune doivent être complétées par le répondant.
- Il est demandé de respecter les formats prédéfinis pour chaque cellule.
- Le questionnaire doit être complété dans son intégralité.
- Toute omission ou absence de réponse à l'une des questions posées est susceptible d'affecter négativement l'évaluation globale de la candidature.
- L'abréviation "M€" désigne "millions d'euros".
- L'abréviation "Md€" désigne "milliards d'euros".
- Sauf indication contraire, l'ensemble des données quantitatives demandées doit être fourni à la date du 30 juin 2025</t>
  </si>
  <si>
    <t xml:space="preserve">Nous vous remercions d’indiquer les valeurs arrêtées au 30 juin 2025.
</t>
  </si>
  <si>
    <r>
      <t xml:space="preserve">Multiple net à date </t>
    </r>
    <r>
      <rPr>
        <i/>
        <sz val="8"/>
        <color theme="1"/>
        <rFont val="Arial"/>
        <family val="2"/>
      </rPr>
      <t>(x)</t>
    </r>
  </si>
  <si>
    <r>
      <t xml:space="preserve">TRI net à date </t>
    </r>
    <r>
      <rPr>
        <i/>
        <sz val="8"/>
        <color theme="1"/>
        <rFont val="Arial"/>
        <family val="2"/>
      </rPr>
      <t>(%)</t>
    </r>
  </si>
  <si>
    <t>Carried GP</t>
  </si>
  <si>
    <t>Compartiment Emergence Défense - Hypothèses</t>
  </si>
  <si>
    <t>Compartiment Emergence Défense - Waterfall</t>
  </si>
  <si>
    <r>
      <t xml:space="preserve">Temps alloué au Compartiment Emergence Défense
</t>
    </r>
    <r>
      <rPr>
        <i/>
        <sz val="8"/>
        <color theme="0"/>
        <rFont val="Arial"/>
        <family val="2"/>
      </rPr>
      <t>(%)</t>
    </r>
  </si>
  <si>
    <t>Compartiment Emergence Défense</t>
  </si>
  <si>
    <t>Partners en charge du sourcing et de l'investissement</t>
  </si>
  <si>
    <r>
      <t xml:space="preserve">Partners en charge de la sortie
</t>
    </r>
    <r>
      <rPr>
        <i/>
        <sz val="8"/>
        <color theme="0"/>
        <rFont val="Arial"/>
        <family val="2"/>
      </rPr>
      <t>(si cédée)</t>
    </r>
  </si>
  <si>
    <t>6.1. Équipe : Informations générales</t>
  </si>
  <si>
    <t>6.2. Si la société de gestion dispose de plusieurs équipes d'investissement différentes, merci de préciser la répartition par équipe dans le tableau ci-dessous :</t>
  </si>
  <si>
    <t>6.3. Équipe : Middle et Back Office</t>
  </si>
  <si>
    <t xml:space="preserve">7.1.1. Fournissez la décomposition des actifs sous gestion de la société de gestion, par stratégie d'investissement. </t>
  </si>
  <si>
    <t>7.1.2. Commentaire(s) éventuel(s).</t>
  </si>
  <si>
    <t>7.2.1. Veuillez préciser le montant (M€) et le pourcentage (%) des actifs actuellement gérés pour le compte de tiers dans le cadre de mandats remportés à l’issue d’appels d’offres, hors véhicules collectifs traditionnels.</t>
  </si>
  <si>
    <t>7.2.2. Le cas échéant, veuillez fournir des informations complémentaires (nom du fonds, taille, stratégie, etc.) ainsi que le nom du/des client(s), si diffusable pour ces mandats.</t>
  </si>
  <si>
    <r>
      <t xml:space="preserve">8.1. Pour l'ensemble des fonds gérés, </t>
    </r>
    <r>
      <rPr>
        <b/>
        <u/>
        <sz val="8"/>
        <color rgb="FFFF0000"/>
        <rFont val="Arial"/>
        <family val="2"/>
      </rPr>
      <t>toutes stratégies confondues</t>
    </r>
    <r>
      <rPr>
        <b/>
        <sz val="8"/>
        <color theme="1"/>
        <rFont val="Arial"/>
        <family val="2"/>
      </rPr>
      <t xml:space="preserve">, veuillez fournir un historique de performance au niveau du fonds (Track Record), conforme au format et aux critères suivants. </t>
    </r>
  </si>
  <si>
    <r>
      <t xml:space="preserve">8.3.1. Veuillez compléter le tableau suivant pour les participations ayant rencontré ou rencontrant des difficultés en précisant s'il s'agit d'un write-off (radiation) ou d'un write-down (provision / sortie réalisée avec un multiple brut inférieur à 1.0x) sur les 15 dernières années, </t>
    </r>
    <r>
      <rPr>
        <b/>
        <u/>
        <sz val="8"/>
        <color rgb="FFFF0000"/>
        <rFont val="Arial"/>
        <family val="2"/>
      </rPr>
      <t>toutes stratégies confondues</t>
    </r>
    <r>
      <rPr>
        <b/>
        <sz val="8"/>
        <color theme="1"/>
        <rFont val="Arial"/>
        <family val="2"/>
      </rPr>
      <t>.</t>
    </r>
  </si>
  <si>
    <r>
      <t xml:space="preserve">19.1.1. Veuillez remplir le tableau ci-dessous afin de présenter l’équipe actuellement en poste au sein de la société de gestion </t>
    </r>
    <r>
      <rPr>
        <b/>
        <u/>
        <sz val="8"/>
        <color theme="1"/>
        <rFont val="Arial"/>
        <family val="2"/>
      </rPr>
      <t>et</t>
    </r>
    <r>
      <rPr>
        <b/>
        <sz val="8"/>
        <color theme="1"/>
        <rFont val="Arial"/>
        <family val="2"/>
      </rPr>
      <t xml:space="preserve"> proposée pour le Compartiment Emergence Défense.</t>
    </r>
  </si>
  <si>
    <t xml:space="preserve">19.2. Veuillez fournir le CV des personnes composant l'équipe dédiée proposée. </t>
  </si>
  <si>
    <t>19.3. Si vous envisagez de renforcer l’équipe dédiée envisagée pour le Compartiment Emergence Défense par des recrutements supplémentaires :</t>
  </si>
  <si>
    <t>19.3.1. Précisez le nombre de recrutements déjà identifiés (profils déjà pressentis ou engagés) : </t>
  </si>
  <si>
    <t>19.3.2. Préciser le nombre de recrutements non encore identifiés (profils à sourcer)</t>
  </si>
  <si>
    <t xml:space="preserve">19.3.3. Complétez le (ou les) tableau(x) ci-dessous : </t>
  </si>
  <si>
    <t>19.4. Veuillez décrire de manière précise les ressources externes que vous avez d’ores et déjà mobilisées ou formellement identifiées pour appuyer votre connaissance dans le secteur de la défense (experts sectoriels, comités externes indépendants, partenariats institutionnels ou industriels, etc.), y compris dans le cadre de votre réponse à l’appel d’offres. Indiquez également les expertises complémentaires que vous envisagez de solliciter à court ou moyen terme, dans l'hypothèse où votre candidature serait retenue.</t>
  </si>
  <si>
    <t>Zone géographique d'investissement</t>
  </si>
  <si>
    <t>Stratégie d'investissement</t>
  </si>
  <si>
    <t>Classe d'actifs</t>
  </si>
  <si>
    <t>Les valeurs présentées dans cet onglet sont fournies à titre indicatif uniquement</t>
  </si>
  <si>
    <t>AuM Flex equity (M€)</t>
  </si>
  <si>
    <t xml:space="preserve">2.1.1. Indiquez le montant total des actifs sous gestion ("AuM") de la société de gestion au 30 juin 2025. </t>
  </si>
  <si>
    <t xml:space="preserve">2.1.2. Indiquez le montant des actifs sous gestion ("AuM") de la société de gestion en capital-développement/capital-transmission/flex equity au 30 juin 2025 (voir section 2 "Société de gestion" du cahier des charges). </t>
  </si>
  <si>
    <t>Toutes les informations concernant l'équipe dédiée qui sera mise en place dans le cadre de cette initiative sont traitées dans la section "19. Équipe Dédiée".</t>
  </si>
  <si>
    <t>Nombre total de Mid-level positions (#)</t>
  </si>
  <si>
    <t>Nombre total de Junior-level positions (#)</t>
  </si>
  <si>
    <t>6.4. Remplissez le tableau ci-dessous en précisant l’évolution des effectifs des Partners/Associés, ainsi que des Mid-level positions et Junior-level positions, (équipe(s) d'investissement) au cours des dernières années.</t>
  </si>
  <si>
    <r>
      <t xml:space="preserve">Nous nous intéressons ici uniquement aux </t>
    </r>
    <r>
      <rPr>
        <b/>
        <u/>
        <sz val="8"/>
        <color rgb="FFFF0000"/>
        <rFont val="Arial"/>
        <family val="2"/>
      </rPr>
      <t>investissements directs</t>
    </r>
    <r>
      <rPr>
        <b/>
        <sz val="8"/>
        <color theme="1"/>
        <rFont val="Arial"/>
        <family val="2"/>
      </rPr>
      <t>.</t>
    </r>
  </si>
  <si>
    <t>Montant (M€)</t>
  </si>
  <si>
    <t>Pourcentage (%)</t>
  </si>
  <si>
    <r>
      <t>Total engagement</t>
    </r>
    <r>
      <rPr>
        <i/>
        <sz val="8"/>
        <color theme="1"/>
        <rFont val="Arial"/>
        <family val="2"/>
      </rPr>
      <t xml:space="preserve"> (M€)</t>
    </r>
  </si>
  <si>
    <r>
      <t>8.2. Uniquement pour les participations dont la stratégie ou l'activité correspond à la thématique générale du Compartiment Emergence Défense, veuillez fournir un historique de performance ligne-à-ligne (</t>
    </r>
    <r>
      <rPr>
        <b/>
        <i/>
        <sz val="8"/>
        <color theme="1"/>
        <rFont val="Arial"/>
        <family val="2"/>
      </rPr>
      <t>Track Record</t>
    </r>
    <r>
      <rPr>
        <b/>
        <sz val="8"/>
        <color theme="1"/>
        <rFont val="Arial"/>
        <family val="2"/>
      </rPr>
      <t>) conforme au format et aux critères suivants.</t>
    </r>
  </si>
  <si>
    <r>
      <t xml:space="preserve">Date d'investissement </t>
    </r>
    <r>
      <rPr>
        <i/>
        <sz val="8"/>
        <color theme="0"/>
        <rFont val="Arial"/>
        <family val="2"/>
      </rPr>
      <t>(format mm/yy)</t>
    </r>
  </si>
  <si>
    <r>
      <t xml:space="preserve">Date de sortie le cas échéant
</t>
    </r>
    <r>
      <rPr>
        <i/>
        <sz val="8"/>
        <color theme="0"/>
        <rFont val="Arial"/>
        <family val="2"/>
      </rPr>
      <t>(format mm/yy)</t>
    </r>
  </si>
  <si>
    <t>À l'entrée</t>
  </si>
  <si>
    <t xml:space="preserve">8.3.2. Si vous le souhaitez, commentez les write-off / write-down mentionnés dans la question précédente. </t>
  </si>
  <si>
    <t xml:space="preserve">**Merci de bien vouloir vous assurer que le périmètre "défense" retenu ici est strictement conforme à la définition que vous appliquez au chiffre d'affaires "défense" mentionné dans la question 15.3. du questionnaire Word. </t>
  </si>
  <si>
    <r>
      <t xml:space="preserve">Expertise liée à la thématique du Compartiment Emergence Défense et historique relationnel avec les parties prenantes de l'écosystème défense 
</t>
    </r>
    <r>
      <rPr>
        <i/>
        <sz val="8"/>
        <color theme="0"/>
        <rFont val="Arial"/>
        <family val="2"/>
      </rPr>
      <t>Merci d'expliciter clairement la (les) compétence(s) associée(s) et la nature des relations entretenues</t>
    </r>
  </si>
  <si>
    <t xml:space="preserve">19.1.2. Pour les Partners mentionnés en réponse à la question 19.1.1., merci de compléter le tableau de Track Record attribuable ci-dessous. </t>
  </si>
  <si>
    <t xml:space="preserve">Veuillez vous assurer que les informations saisies sont conformes à celles indiquées dans la question 8.2. de l'onglet 8 ("Track Record"). </t>
  </si>
  <si>
    <t>Rôle société [1] : Origination, Execution, Suivi, Sortie</t>
  </si>
  <si>
    <t>Rôle société [2] : Origination, Execution, Suivi, Sortie</t>
  </si>
  <si>
    <t>Rôle société [3] : Origination, Execution, Suivi, Sortie</t>
  </si>
  <si>
    <t>Rôle société [x] : Origination, Execution, Suivi, Sortie</t>
  </si>
  <si>
    <t xml:space="preserve">19.1.3. Pour les Partners mentionnés en réponse à la question 19.1.1., merci de compléter le tableau de référence ci-dessous. </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</si>
</sst>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7">
    <numFmt numFmtId="43" formatCode="_-* #,##0.00_-;\-* #,##0.00_-;_-* &quot;-&quot;??_-;_-@_-"/>
    <numFmt numFmtId="164" formatCode="#,##0.0&quot;M€&quot;"/>
    <numFmt numFmtId="165" formatCode="0.0%"/>
    <numFmt numFmtId="166" formatCode="0.00\x"/>
    <numFmt numFmtId="167" formatCode="0.0"/>
    <numFmt numFmtId="168" formatCode="#,##0;\(#,##0\);&quot;-&quot;"/>
    <numFmt numFmtId="169" formatCode="#,##0.0;\(#,##0.0\);&quot;-&quot;"/>
  </numFmts>
  <fonts count="69" x14ac:knownFonts="1">
    <font>
      <sz val="11"/>
      <color theme="1"/>
      <name val="Aptos Narrow"/>
      <family val="2"/>
      <scheme val="minor"/>
    </font>
    <font>
      <sz val="10"/>
      <name val="Arial"/>
      <family val="2"/>
    </font>
    <font>
      <sz val="10"/>
      <name val="Verdana"/>
      <family val="2"/>
    </font>
    <font>
      <b/>
      <sz val="18"/>
      <color indexed="18"/>
      <name val="Verdana"/>
      <family val="2"/>
    </font>
    <font>
      <b/>
      <sz val="14"/>
      <color indexed="54"/>
      <name val="Verdana"/>
      <family val="2"/>
    </font>
    <font>
      <b/>
      <sz val="12"/>
      <color indexed="9"/>
      <name val="Verdana"/>
      <family val="2"/>
    </font>
    <font>
      <b/>
      <sz val="9"/>
      <color indexed="9"/>
      <name val="Verdana"/>
      <family val="2"/>
    </font>
    <font>
      <b/>
      <sz val="12"/>
      <color indexed="10"/>
      <name val="Verdana"/>
      <family val="2"/>
    </font>
    <font>
      <sz val="9"/>
      <name val="Verdana"/>
      <family val="2"/>
    </font>
    <font>
      <sz val="12"/>
      <color indexed="10"/>
      <name val="Verdana"/>
      <family val="2"/>
    </font>
    <font>
      <b/>
      <sz val="14"/>
      <color indexed="9"/>
      <name val="Verdana"/>
      <family val="2"/>
    </font>
    <font>
      <sz val="12"/>
      <name val="Verdana"/>
      <family val="2"/>
    </font>
    <font>
      <b/>
      <sz val="11"/>
      <color indexed="9"/>
      <name val="Verdana"/>
      <family val="2"/>
    </font>
    <font>
      <b/>
      <sz val="10"/>
      <name val="Verdana"/>
      <family val="2"/>
    </font>
    <font>
      <b/>
      <sz val="14"/>
      <color indexed="10"/>
      <name val="Verdana"/>
      <family val="2"/>
    </font>
    <font>
      <sz val="11"/>
      <name val="Verdana"/>
      <family val="2"/>
    </font>
    <font>
      <sz val="11"/>
      <color theme="1"/>
      <name val="Arial"/>
      <family val="2"/>
    </font>
    <font>
      <sz val="11"/>
      <color theme="1"/>
      <name val="Aptos Narrow"/>
      <family val="2"/>
      <scheme val="minor"/>
    </font>
    <font>
      <b/>
      <sz val="20"/>
      <color rgb="FF000000"/>
      <name val="Garamond"/>
      <family val="1"/>
    </font>
    <font>
      <b/>
      <sz val="16"/>
      <color theme="3"/>
      <name val="Garamond"/>
      <family val="1"/>
    </font>
    <font>
      <b/>
      <sz val="18"/>
      <name val="Garamond"/>
      <family val="1"/>
    </font>
    <font>
      <i/>
      <sz val="8"/>
      <color theme="1"/>
      <name val="Arial"/>
      <family val="2"/>
    </font>
    <font>
      <sz val="8"/>
      <color theme="1"/>
      <name val="Arial"/>
      <family val="2"/>
    </font>
    <font>
      <sz val="8"/>
      <color rgb="FF0000FF"/>
      <name val="Arial"/>
      <family val="2"/>
    </font>
    <font>
      <b/>
      <sz val="8"/>
      <color theme="0"/>
      <name val="Arial"/>
      <family val="2"/>
    </font>
    <font>
      <b/>
      <sz val="8"/>
      <color theme="1"/>
      <name val="Arial"/>
      <family val="2"/>
    </font>
    <font>
      <b/>
      <sz val="8"/>
      <color theme="3"/>
      <name val="Arial"/>
      <family val="2"/>
    </font>
    <font>
      <sz val="8"/>
      <color theme="3"/>
      <name val="Arial"/>
      <family val="2"/>
    </font>
    <font>
      <b/>
      <i/>
      <sz val="8"/>
      <color theme="1"/>
      <name val="Arial"/>
      <family val="2"/>
    </font>
    <font>
      <b/>
      <sz val="20"/>
      <name val="Garamond"/>
      <family val="1"/>
    </font>
    <font>
      <b/>
      <sz val="8"/>
      <color rgb="FFFFFFFF"/>
      <name val="Arial"/>
      <family val="2"/>
    </font>
    <font>
      <sz val="10"/>
      <color rgb="FF000000"/>
      <name val="Arial"/>
      <family val="2"/>
    </font>
    <font>
      <b/>
      <sz val="20"/>
      <color theme="1" tint="0.34998626667073579"/>
      <name val="Garamond"/>
      <family val="1"/>
    </font>
    <font>
      <i/>
      <sz val="10"/>
      <color theme="1" tint="0.34998626667073579"/>
      <name val="Arial"/>
      <family val="2"/>
    </font>
    <font>
      <sz val="8"/>
      <color theme="1" tint="0.34998626667073579"/>
      <name val="Arial"/>
      <family val="2"/>
    </font>
    <font>
      <sz val="10"/>
      <color theme="1" tint="0.34998626667073579"/>
      <name val="Arial"/>
      <family val="2"/>
    </font>
    <font>
      <b/>
      <sz val="8"/>
      <color rgb="FF000000"/>
      <name val="Arial"/>
      <family val="2"/>
    </font>
    <font>
      <sz val="8"/>
      <color indexed="12"/>
      <name val="Arial"/>
      <family val="2"/>
    </font>
    <font>
      <sz val="8"/>
      <color rgb="FF000000"/>
      <name val="Arial"/>
      <family val="2"/>
    </font>
    <font>
      <i/>
      <sz val="8"/>
      <color rgb="FF000000"/>
      <name val="Arial"/>
      <family val="2"/>
    </font>
    <font>
      <b/>
      <sz val="8"/>
      <color theme="1" tint="0.34998626667073579"/>
      <name val="Arial"/>
      <family val="2"/>
    </font>
    <font>
      <b/>
      <i/>
      <sz val="8"/>
      <color theme="1" tint="0.34998626667073579"/>
      <name val="Arial"/>
      <family val="2"/>
    </font>
    <font>
      <i/>
      <sz val="8"/>
      <color theme="1" tint="0.34998626667073579"/>
      <name val="Arial"/>
      <family val="2"/>
    </font>
    <font>
      <sz val="8"/>
      <name val="Arial"/>
      <family val="2"/>
    </font>
    <font>
      <b/>
      <sz val="8"/>
      <name val="Arial"/>
      <family val="2"/>
    </font>
    <font>
      <sz val="8"/>
      <color indexed="61"/>
      <name val="Arial"/>
      <family val="2"/>
    </font>
    <font>
      <b/>
      <i/>
      <sz val="8"/>
      <name val="Arial"/>
      <family val="2"/>
    </font>
    <font>
      <i/>
      <sz val="8"/>
      <color theme="5"/>
      <name val="Arial"/>
      <family val="2"/>
    </font>
    <font>
      <sz val="8"/>
      <color indexed="10"/>
      <name val="Arial"/>
      <family val="2"/>
    </font>
    <font>
      <sz val="9"/>
      <color rgb="FF000000"/>
      <name val="Arial"/>
      <family val="2"/>
    </font>
    <font>
      <sz val="9"/>
      <color rgb="FFC00000"/>
      <name val="Arial"/>
      <family val="2"/>
    </font>
    <font>
      <i/>
      <sz val="11"/>
      <color theme="1"/>
      <name val="Arial"/>
      <family val="2"/>
    </font>
    <font>
      <b/>
      <sz val="18"/>
      <color rgb="FFFF0000"/>
      <name val="Garamond"/>
      <family val="1"/>
    </font>
    <font>
      <b/>
      <sz val="10"/>
      <name val="Arial"/>
      <family val="2"/>
    </font>
    <font>
      <b/>
      <i/>
      <sz val="8"/>
      <color rgb="FFFF0000"/>
      <name val="Arial"/>
      <family val="2"/>
    </font>
    <font>
      <i/>
      <sz val="8"/>
      <color theme="0"/>
      <name val="Arial"/>
      <family val="2"/>
    </font>
    <font>
      <b/>
      <u/>
      <sz val="8"/>
      <color theme="1"/>
      <name val="Arial"/>
      <family val="2"/>
    </font>
    <font>
      <b/>
      <u/>
      <sz val="8"/>
      <color rgb="FFFF0000"/>
      <name val="Arial"/>
      <family val="2"/>
    </font>
    <font>
      <b/>
      <sz val="18"/>
      <color rgb="FF11294D"/>
      <name val="Century Gothic"/>
      <family val="2"/>
    </font>
    <font>
      <b/>
      <sz val="12"/>
      <color rgb="FFFF0000"/>
      <name val="Arial"/>
      <family val="2"/>
    </font>
    <font>
      <b/>
      <sz val="16"/>
      <color rgb="FFFF0000"/>
      <name val="Aptos Narrow"/>
      <family val="2"/>
      <scheme val="minor"/>
    </font>
    <font>
      <sz val="12"/>
      <color rgb="FF0000FF"/>
      <name val="Arial"/>
      <family val="2"/>
    </font>
    <font>
      <b/>
      <sz val="8"/>
      <color indexed="9"/>
      <name val="Arial"/>
      <family val="2"/>
    </font>
    <font>
      <b/>
      <i/>
      <sz val="8"/>
      <color theme="0"/>
      <name val="Arial"/>
      <family val="2"/>
    </font>
    <font>
      <i/>
      <sz val="8"/>
      <color rgb="FF0000FF"/>
      <name val="Arial"/>
      <family val="2"/>
    </font>
    <font>
      <i/>
      <sz val="10"/>
      <color theme="0" tint="-0.499984740745262"/>
      <name val="Arial"/>
      <family val="2"/>
    </font>
    <font>
      <b/>
      <sz val="11"/>
      <color rgb="FFFF0000"/>
      <name val="Arial"/>
      <family val="2"/>
    </font>
    <font>
      <b/>
      <sz val="8"/>
      <color rgb="FFFF0000"/>
      <name val="Arial"/>
      <family val="2"/>
    </font>
    <font>
      <i/>
      <sz val="11"/>
      <color theme="1"/>
      <name val="Aptos Narrow"/>
      <family val="2"/>
      <scheme val="minor"/>
    </font>
  </fonts>
  <fills count="13">
    <fill>
      <patternFill patternType="none"/>
    </fill>
    <fill>
      <patternFill patternType="gray125"/>
    </fill>
    <fill>
      <patternFill patternType="solid">
        <fgColor theme="3"/>
        <bgColor indexed="64"/>
      </patternFill>
    </fill>
    <fill>
      <patternFill patternType="solid">
        <fgColor rgb="FFFFFFE7"/>
        <bgColor indexed="64"/>
      </patternFill>
    </fill>
    <fill>
      <patternFill patternType="solid">
        <fgColor theme="0"/>
        <bgColor indexed="64"/>
      </patternFill>
    </fill>
    <fill>
      <patternFill patternType="solid">
        <fgColor rgb="FF23283C"/>
        <bgColor indexed="64"/>
      </patternFill>
    </fill>
    <fill>
      <patternFill patternType="solid">
        <fgColor theme="3" tint="0.79998168889431442"/>
        <bgColor indexed="64"/>
      </patternFill>
    </fill>
    <fill>
      <patternFill patternType="solid">
        <fgColor rgb="FFFFFFCC"/>
        <bgColor indexed="64"/>
      </patternFill>
    </fill>
    <fill>
      <patternFill patternType="solid">
        <fgColor rgb="FF002060"/>
        <bgColor indexed="64"/>
      </patternFill>
    </fill>
    <fill>
      <patternFill patternType="solid">
        <fgColor rgb="FFC00000"/>
        <bgColor indexed="64"/>
      </patternFill>
    </fill>
    <fill>
      <patternFill patternType="solid">
        <fgColor theme="0" tint="-4.9989318521683403E-2"/>
        <bgColor indexed="64"/>
      </patternFill>
    </fill>
    <fill>
      <patternFill patternType="solid">
        <fgColor theme="0" tint="-0.34998626667073579"/>
        <bgColor indexed="64"/>
      </patternFill>
    </fill>
    <fill>
      <patternFill patternType="solid">
        <fgColor rgb="FF152D3F"/>
        <bgColor indexed="64"/>
      </patternFill>
    </fill>
  </fills>
  <borders count="102">
    <border>
      <left/>
      <right/>
      <top/>
      <bottom/>
      <diagonal/>
    </border>
    <border>
      <left style="thin">
        <color indexed="64"/>
      </left>
      <right style="thin">
        <color indexed="64"/>
      </right>
      <top style="thin">
        <color indexed="64"/>
      </top>
      <bottom style="thin">
        <color indexed="64"/>
      </bottom>
      <diagonal/>
    </border>
    <border>
      <left/>
      <right/>
      <top/>
      <bottom style="thin">
        <color indexed="64"/>
      </bottom>
      <diagonal/>
    </border>
    <border>
      <left style="thin">
        <color theme="3"/>
      </left>
      <right style="thin">
        <color theme="3"/>
      </right>
      <top style="thin">
        <color theme="3"/>
      </top>
      <bottom style="thin">
        <color theme="3"/>
      </bottom>
      <diagonal/>
    </border>
    <border>
      <left style="thin">
        <color theme="3"/>
      </left>
      <right style="medium">
        <color theme="0"/>
      </right>
      <top style="thin">
        <color theme="3"/>
      </top>
      <bottom/>
      <diagonal/>
    </border>
    <border>
      <left style="medium">
        <color theme="0"/>
      </left>
      <right style="medium">
        <color theme="0"/>
      </right>
      <top style="thin">
        <color theme="3"/>
      </top>
      <bottom/>
      <diagonal/>
    </border>
    <border>
      <left/>
      <right style="thin">
        <color theme="3"/>
      </right>
      <top style="thin">
        <color theme="3"/>
      </top>
      <bottom/>
      <diagonal/>
    </border>
    <border>
      <left style="thin">
        <color theme="3"/>
      </left>
      <right/>
      <top/>
      <bottom/>
      <diagonal/>
    </border>
    <border>
      <left/>
      <right style="thin">
        <color theme="3"/>
      </right>
      <top/>
      <bottom/>
      <diagonal/>
    </border>
    <border>
      <left style="thin">
        <color theme="3"/>
      </left>
      <right/>
      <top/>
      <bottom style="thin">
        <color theme="3"/>
      </bottom>
      <diagonal/>
    </border>
    <border>
      <left/>
      <right/>
      <top/>
      <bottom style="thin">
        <color theme="3"/>
      </bottom>
      <diagonal/>
    </border>
    <border>
      <left/>
      <right style="thin">
        <color theme="3"/>
      </right>
      <top style="thin">
        <color theme="3"/>
      </top>
      <bottom style="thin">
        <color theme="3"/>
      </bottom>
      <diagonal/>
    </border>
    <border>
      <left style="thin">
        <color theme="3"/>
      </left>
      <right/>
      <top style="thin">
        <color theme="3"/>
      </top>
      <bottom style="thin">
        <color theme="3"/>
      </bottom>
      <diagonal/>
    </border>
    <border>
      <left style="thin">
        <color theme="3"/>
      </left>
      <right/>
      <top style="thin">
        <color theme="3"/>
      </top>
      <bottom style="thin">
        <color theme="0"/>
      </bottom>
      <diagonal/>
    </border>
    <border>
      <left/>
      <right/>
      <top style="thin">
        <color theme="3"/>
      </top>
      <bottom style="thin">
        <color theme="0"/>
      </bottom>
      <diagonal/>
    </border>
    <border>
      <left/>
      <right style="medium">
        <color theme="0"/>
      </right>
      <top style="thin">
        <color theme="3"/>
      </top>
      <bottom style="thin">
        <color theme="0"/>
      </bottom>
      <diagonal/>
    </border>
    <border>
      <left style="medium">
        <color theme="0"/>
      </left>
      <right/>
      <top style="thin">
        <color theme="3"/>
      </top>
      <bottom style="thin">
        <color theme="0"/>
      </bottom>
      <diagonal/>
    </border>
    <border>
      <left style="medium">
        <color theme="0"/>
      </left>
      <right/>
      <top/>
      <bottom style="thin">
        <color theme="3"/>
      </bottom>
      <diagonal/>
    </border>
    <border>
      <left/>
      <right style="thin">
        <color theme="3"/>
      </right>
      <top style="thin">
        <color theme="3"/>
      </top>
      <bottom style="thin">
        <color theme="0"/>
      </bottom>
      <diagonal/>
    </border>
    <border>
      <left style="thin">
        <color theme="3"/>
      </left>
      <right style="thin">
        <color theme="3"/>
      </right>
      <top/>
      <bottom style="thin">
        <color theme="3"/>
      </bottom>
      <diagonal/>
    </border>
    <border>
      <left style="medium">
        <color theme="0"/>
      </left>
      <right/>
      <top style="thin">
        <color theme="0"/>
      </top>
      <bottom style="thin">
        <color theme="3"/>
      </bottom>
      <diagonal/>
    </border>
    <border>
      <left style="medium">
        <color theme="0"/>
      </left>
      <right style="thin">
        <color theme="3"/>
      </right>
      <top style="thin">
        <color theme="0"/>
      </top>
      <bottom style="thin">
        <color theme="3"/>
      </bottom>
      <diagonal/>
    </border>
    <border>
      <left style="thin">
        <color theme="1"/>
      </left>
      <right style="thin">
        <color theme="1"/>
      </right>
      <top style="thin">
        <color theme="1"/>
      </top>
      <bottom style="thin">
        <color theme="1"/>
      </bottom>
      <diagonal/>
    </border>
    <border>
      <left style="thin">
        <color theme="1"/>
      </left>
      <right style="thin">
        <color theme="3"/>
      </right>
      <top/>
      <bottom style="thin">
        <color theme="3"/>
      </bottom>
      <diagonal/>
    </border>
    <border>
      <left style="thin">
        <color theme="3"/>
      </left>
      <right style="thin">
        <color theme="1"/>
      </right>
      <top/>
      <bottom style="thin">
        <color theme="3"/>
      </bottom>
      <diagonal/>
    </border>
    <border>
      <left style="thin">
        <color theme="1"/>
      </left>
      <right style="medium">
        <color theme="0"/>
      </right>
      <top style="thin">
        <color theme="1"/>
      </top>
      <bottom style="thin">
        <color theme="1"/>
      </bottom>
      <diagonal/>
    </border>
    <border>
      <left style="medium">
        <color theme="0"/>
      </left>
      <right style="medium">
        <color theme="0"/>
      </right>
      <top style="thin">
        <color theme="1"/>
      </top>
      <bottom style="thin">
        <color theme="1"/>
      </bottom>
      <diagonal/>
    </border>
    <border>
      <left style="thin">
        <color theme="1"/>
      </left>
      <right style="medium">
        <color theme="0"/>
      </right>
      <top/>
      <bottom style="thin">
        <color theme="1"/>
      </bottom>
      <diagonal/>
    </border>
    <border>
      <left/>
      <right style="medium">
        <color theme="0"/>
      </right>
      <top/>
      <bottom style="thin">
        <color theme="1"/>
      </bottom>
      <diagonal/>
    </border>
    <border>
      <left style="thin">
        <color indexed="64"/>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thin">
        <color indexed="64"/>
      </top>
      <bottom/>
      <diagonal/>
    </border>
    <border>
      <left/>
      <right style="thin">
        <color indexed="64"/>
      </right>
      <top style="thin">
        <color indexed="64"/>
      </top>
      <bottom/>
      <diagonal/>
    </border>
    <border>
      <left style="thin">
        <color indexed="64"/>
      </left>
      <right/>
      <top/>
      <bottom/>
      <diagonal/>
    </border>
    <border>
      <left/>
      <right style="thin">
        <color indexed="64"/>
      </right>
      <top/>
      <bottom/>
      <diagonal/>
    </border>
    <border>
      <left style="thin">
        <color indexed="64"/>
      </left>
      <right/>
      <top/>
      <bottom style="thin">
        <color indexed="64"/>
      </bottom>
      <diagonal/>
    </border>
    <border>
      <left/>
      <right style="thin">
        <color indexed="64"/>
      </right>
      <top/>
      <bottom style="thin">
        <color indexed="64"/>
      </bottom>
      <diagonal/>
    </border>
    <border>
      <left style="medium">
        <color theme="3"/>
      </left>
      <right style="thin">
        <color theme="0"/>
      </right>
      <top/>
      <bottom style="thin">
        <color theme="0"/>
      </bottom>
      <diagonal/>
    </border>
    <border>
      <left style="thin">
        <color theme="0"/>
      </left>
      <right style="thin">
        <color theme="0"/>
      </right>
      <top style="thin">
        <color theme="0"/>
      </top>
      <bottom style="thin">
        <color theme="0"/>
      </bottom>
      <diagonal/>
    </border>
    <border>
      <left style="thin">
        <color theme="0"/>
      </left>
      <right style="thin">
        <color theme="0"/>
      </right>
      <top/>
      <bottom style="thin">
        <color theme="0"/>
      </bottom>
      <diagonal/>
    </border>
    <border>
      <left/>
      <right/>
      <top style="thin">
        <color indexed="64"/>
      </top>
      <bottom style="thin">
        <color indexed="64"/>
      </bottom>
      <diagonal/>
    </border>
    <border>
      <left style="thick">
        <color rgb="FFFFFFFF"/>
      </left>
      <right style="thick">
        <color rgb="FFFFFFFF"/>
      </right>
      <top style="thick">
        <color rgb="FFFFFFFF"/>
      </top>
      <bottom style="thick">
        <color rgb="FFFFFFFF"/>
      </bottom>
      <diagonal/>
    </border>
    <border>
      <left/>
      <right/>
      <top style="thick">
        <color rgb="FFFFFFFF"/>
      </top>
      <bottom style="thick">
        <color rgb="FFFFFFFF"/>
      </bottom>
      <diagonal/>
    </border>
    <border>
      <left style="thick">
        <color rgb="FFFFFFFF"/>
      </left>
      <right/>
      <top style="thick">
        <color rgb="FFFFFFFF"/>
      </top>
      <bottom style="thick">
        <color rgb="FFFFFFFF"/>
      </bottom>
      <diagonal/>
    </border>
    <border>
      <left/>
      <right/>
      <top/>
      <bottom style="medium">
        <color theme="1" tint="0.24994659260841701"/>
      </bottom>
      <diagonal/>
    </border>
    <border>
      <left/>
      <right/>
      <top style="medium">
        <color theme="1" tint="0.24994659260841701"/>
      </top>
      <bottom/>
      <diagonal/>
    </border>
    <border>
      <left/>
      <right style="thick">
        <color rgb="FFFFFFFF"/>
      </right>
      <top style="thick">
        <color rgb="FFFFFFFF"/>
      </top>
      <bottom style="thick">
        <color rgb="FFFFFFFF"/>
      </bottom>
      <diagonal/>
    </border>
    <border>
      <left/>
      <right style="thick">
        <color rgb="FFC00000"/>
      </right>
      <top/>
      <bottom/>
      <diagonal/>
    </border>
    <border>
      <left style="thin">
        <color indexed="64"/>
      </left>
      <right/>
      <top style="thin">
        <color indexed="64"/>
      </top>
      <bottom style="thin">
        <color theme="0"/>
      </bottom>
      <diagonal/>
    </border>
    <border>
      <left/>
      <right/>
      <top style="thin">
        <color indexed="64"/>
      </top>
      <bottom style="thin">
        <color theme="0"/>
      </bottom>
      <diagonal/>
    </border>
    <border>
      <left/>
      <right style="thin">
        <color indexed="64"/>
      </right>
      <top style="thin">
        <color indexed="64"/>
      </top>
      <bottom style="thin">
        <color theme="0"/>
      </bottom>
      <diagonal/>
    </border>
    <border>
      <left style="thin">
        <color indexed="64"/>
      </left>
      <right/>
      <top/>
      <bottom style="thin">
        <color theme="3"/>
      </bottom>
      <diagonal/>
    </border>
    <border>
      <left/>
      <right style="thin">
        <color indexed="64"/>
      </right>
      <top/>
      <bottom style="thin">
        <color theme="3"/>
      </bottom>
      <diagonal/>
    </border>
    <border>
      <left style="thin">
        <color indexed="64"/>
      </left>
      <right style="thin">
        <color theme="3"/>
      </right>
      <top style="thin">
        <color theme="3"/>
      </top>
      <bottom style="thin">
        <color theme="3"/>
      </bottom>
      <diagonal/>
    </border>
    <border>
      <left style="thin">
        <color theme="3"/>
      </left>
      <right style="thin">
        <color indexed="64"/>
      </right>
      <top style="thin">
        <color theme="3"/>
      </top>
      <bottom style="thin">
        <color theme="3"/>
      </bottom>
      <diagonal/>
    </border>
    <border>
      <left style="thin">
        <color indexed="64"/>
      </left>
      <right style="thin">
        <color theme="3"/>
      </right>
      <top style="thin">
        <color theme="3"/>
      </top>
      <bottom style="thin">
        <color indexed="64"/>
      </bottom>
      <diagonal/>
    </border>
    <border>
      <left style="thin">
        <color theme="3"/>
      </left>
      <right style="thin">
        <color theme="3"/>
      </right>
      <top style="thin">
        <color theme="3"/>
      </top>
      <bottom style="thin">
        <color indexed="64"/>
      </bottom>
      <diagonal/>
    </border>
    <border>
      <left/>
      <right style="thin">
        <color theme="3"/>
      </right>
      <top style="thin">
        <color theme="3"/>
      </top>
      <bottom style="thin">
        <color indexed="64"/>
      </bottom>
      <diagonal/>
    </border>
    <border>
      <left style="thin">
        <color theme="3"/>
      </left>
      <right style="thin">
        <color indexed="64"/>
      </right>
      <top style="thin">
        <color theme="3"/>
      </top>
      <bottom style="thin">
        <color indexed="64"/>
      </bottom>
      <diagonal/>
    </border>
    <border>
      <left style="medium">
        <color theme="0"/>
      </left>
      <right/>
      <top style="thin">
        <color indexed="64"/>
      </top>
      <bottom style="thin">
        <color theme="0"/>
      </bottom>
      <diagonal/>
    </border>
    <border>
      <left style="medium">
        <color theme="0"/>
      </left>
      <right style="thin">
        <color indexed="64"/>
      </right>
      <top/>
      <bottom style="thin">
        <color theme="3"/>
      </bottom>
      <diagonal/>
    </border>
    <border>
      <left/>
      <right style="thin">
        <color indexed="64"/>
      </right>
      <top style="thin">
        <color theme="3"/>
      </top>
      <bottom style="thin">
        <color theme="3"/>
      </bottom>
      <diagonal/>
    </border>
    <border>
      <left/>
      <right style="thin">
        <color indexed="64"/>
      </right>
      <top style="thin">
        <color theme="3"/>
      </top>
      <bottom style="thin">
        <color indexed="64"/>
      </bottom>
      <diagonal/>
    </border>
    <border>
      <left style="thin">
        <color indexed="64"/>
      </left>
      <right style="thin">
        <color theme="0"/>
      </right>
      <top style="thin">
        <color indexed="64"/>
      </top>
      <bottom style="thin">
        <color indexed="64"/>
      </bottom>
      <diagonal/>
    </border>
    <border>
      <left style="thin">
        <color theme="0"/>
      </left>
      <right style="thin">
        <color theme="0"/>
      </right>
      <top style="thin">
        <color indexed="64"/>
      </top>
      <bottom style="thin">
        <color indexed="64"/>
      </bottom>
      <diagonal/>
    </border>
    <border>
      <left style="thin">
        <color theme="0"/>
      </left>
      <right style="thin">
        <color indexed="64"/>
      </right>
      <top style="thin">
        <color indexed="64"/>
      </top>
      <bottom style="thin">
        <color indexed="64"/>
      </bottom>
      <diagonal/>
    </border>
    <border>
      <left/>
      <right/>
      <top style="thin">
        <color theme="3"/>
      </top>
      <bottom/>
      <diagonal/>
    </border>
    <border>
      <left/>
      <right style="medium">
        <color theme="0"/>
      </right>
      <top style="thin">
        <color theme="3"/>
      </top>
      <bottom/>
      <diagonal/>
    </border>
    <border>
      <left/>
      <right style="medium">
        <color theme="0"/>
      </right>
      <top/>
      <bottom style="thin">
        <color theme="3"/>
      </bottom>
      <diagonal/>
    </border>
    <border>
      <left style="medium">
        <color theme="0"/>
      </left>
      <right style="medium">
        <color theme="0"/>
      </right>
      <top/>
      <bottom style="thin">
        <color theme="3"/>
      </bottom>
      <diagonal/>
    </border>
    <border>
      <left style="thin">
        <color indexed="64"/>
      </left>
      <right style="medium">
        <color theme="0"/>
      </right>
      <top/>
      <bottom style="thin">
        <color theme="3"/>
      </bottom>
      <diagonal/>
    </border>
    <border>
      <left style="thin">
        <color indexed="64"/>
      </left>
      <right style="medium">
        <color theme="0"/>
      </right>
      <top style="thin">
        <color indexed="64"/>
      </top>
      <bottom style="thin">
        <color indexed="64"/>
      </bottom>
      <diagonal/>
    </border>
    <border>
      <left style="thin">
        <color theme="1"/>
      </left>
      <right/>
      <top/>
      <bottom style="thin">
        <color theme="1"/>
      </bottom>
      <diagonal/>
    </border>
    <border>
      <left style="thin">
        <color theme="1"/>
      </left>
      <right/>
      <top/>
      <bottom style="thin">
        <color theme="3"/>
      </bottom>
      <diagonal/>
    </border>
    <border>
      <left style="thin">
        <color theme="1"/>
      </left>
      <right style="thin">
        <color theme="3"/>
      </right>
      <top style="thin">
        <color theme="3"/>
      </top>
      <bottom style="thin">
        <color theme="3"/>
      </bottom>
      <diagonal/>
    </border>
    <border>
      <left style="thin">
        <color theme="1"/>
      </left>
      <right/>
      <top style="thin">
        <color theme="1"/>
      </top>
      <bottom style="thin">
        <color theme="1"/>
      </bottom>
      <diagonal/>
    </border>
    <border>
      <left style="thin">
        <color theme="1"/>
      </left>
      <right style="thin">
        <color theme="3"/>
      </right>
      <top style="thin">
        <color theme="1"/>
      </top>
      <bottom style="thin">
        <color theme="3"/>
      </bottom>
      <diagonal/>
    </border>
    <border>
      <left style="thin">
        <color theme="0"/>
      </left>
      <right/>
      <top style="thin">
        <color theme="0"/>
      </top>
      <bottom style="thin">
        <color theme="0"/>
      </bottom>
      <diagonal/>
    </border>
    <border>
      <left style="thin">
        <color theme="0"/>
      </left>
      <right/>
      <top style="thin">
        <color theme="0"/>
      </top>
      <bottom/>
      <diagonal/>
    </border>
    <border>
      <left style="thin">
        <color theme="0"/>
      </left>
      <right/>
      <top/>
      <bottom style="thin">
        <color theme="0"/>
      </bottom>
      <diagonal/>
    </border>
    <border>
      <left style="thin">
        <color theme="1"/>
      </left>
      <right style="thin">
        <color theme="3"/>
      </right>
      <top style="thin">
        <color theme="3"/>
      </top>
      <bottom style="thin">
        <color theme="1"/>
      </bottom>
      <diagonal/>
    </border>
    <border>
      <left style="thin">
        <color theme="3"/>
      </left>
      <right style="thin">
        <color theme="3"/>
      </right>
      <top style="thin">
        <color theme="3"/>
      </top>
      <bottom style="thin">
        <color theme="1"/>
      </bottom>
      <diagonal/>
    </border>
    <border>
      <left style="thin">
        <color theme="3"/>
      </left>
      <right style="thin">
        <color theme="3"/>
      </right>
      <top style="thin">
        <color theme="1"/>
      </top>
      <bottom style="thin">
        <color theme="3"/>
      </bottom>
      <diagonal/>
    </border>
    <border>
      <left/>
      <right/>
      <top style="thin">
        <color theme="1"/>
      </top>
      <bottom style="thin">
        <color theme="1"/>
      </bottom>
      <diagonal/>
    </border>
    <border>
      <left/>
      <right/>
      <top/>
      <bottom style="thin">
        <color theme="0"/>
      </bottom>
      <diagonal/>
    </border>
    <border>
      <left style="medium">
        <color indexed="64"/>
      </left>
      <right/>
      <top style="medium">
        <color indexed="64"/>
      </top>
      <bottom/>
      <diagonal/>
    </border>
    <border>
      <left/>
      <right/>
      <top style="medium">
        <color indexed="64"/>
      </top>
      <bottom/>
      <diagonal/>
    </border>
    <border>
      <left/>
      <right style="medium">
        <color indexed="64"/>
      </right>
      <top style="medium">
        <color indexed="64"/>
      </top>
      <bottom/>
      <diagonal/>
    </border>
    <border>
      <left style="medium">
        <color indexed="64"/>
      </left>
      <right style="medium">
        <color theme="0"/>
      </right>
      <top/>
      <bottom style="thin">
        <color theme="1"/>
      </bottom>
      <diagonal/>
    </border>
    <border>
      <left style="thin">
        <color theme="1"/>
      </left>
      <right style="medium">
        <color indexed="64"/>
      </right>
      <top/>
      <bottom style="thin">
        <color theme="1"/>
      </bottom>
      <diagonal/>
    </border>
    <border>
      <left style="medium">
        <color indexed="64"/>
      </left>
      <right style="thin">
        <color theme="3"/>
      </right>
      <top/>
      <bottom style="thin">
        <color theme="3"/>
      </bottom>
      <diagonal/>
    </border>
    <border>
      <left style="thin">
        <color theme="1"/>
      </left>
      <right style="medium">
        <color indexed="64"/>
      </right>
      <top/>
      <bottom style="thin">
        <color theme="3"/>
      </bottom>
      <diagonal/>
    </border>
    <border>
      <left style="medium">
        <color indexed="64"/>
      </left>
      <right style="thin">
        <color indexed="64"/>
      </right>
      <top style="thin">
        <color indexed="64"/>
      </top>
      <bottom style="thin">
        <color indexed="64"/>
      </bottom>
      <diagonal/>
    </border>
    <border>
      <left style="thin">
        <color indexed="64"/>
      </left>
      <right style="medium">
        <color indexed="64"/>
      </right>
      <top style="thin">
        <color indexed="64"/>
      </top>
      <bottom style="thin">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style="medium">
        <color indexed="64"/>
      </left>
      <right/>
      <top style="thin">
        <color indexed="64"/>
      </top>
      <bottom style="thin">
        <color indexed="64"/>
      </bottom>
      <diagonal/>
    </border>
    <border>
      <left style="thin">
        <color theme="1"/>
      </left>
      <right style="thin">
        <color indexed="64"/>
      </right>
      <top/>
      <bottom style="thin">
        <color theme="3"/>
      </bottom>
      <diagonal/>
    </border>
    <border>
      <left style="medium">
        <color theme="0"/>
      </left>
      <right style="thin">
        <color indexed="64"/>
      </right>
      <top style="thin">
        <color theme="1"/>
      </top>
      <bottom style="thin">
        <color theme="1"/>
      </bottom>
      <diagonal/>
    </border>
    <border>
      <left/>
      <right/>
      <top/>
      <bottom style="thin">
        <color theme="1"/>
      </bottom>
      <diagonal/>
    </border>
    <border>
      <left style="thin">
        <color indexed="64"/>
      </left>
      <right/>
      <top style="thin">
        <color theme="1"/>
      </top>
      <bottom style="thin">
        <color theme="3"/>
      </bottom>
      <diagonal/>
    </border>
  </borders>
  <cellStyleXfs count="5">
    <xf numFmtId="0" fontId="0" fillId="0" borderId="0"/>
    <xf numFmtId="0" fontId="1" fillId="0" borderId="0"/>
    <xf numFmtId="9" fontId="17" fillId="0" borderId="0" applyFont="0" applyFill="0" applyBorder="0" applyAlignment="0" applyProtection="0"/>
    <xf numFmtId="43" fontId="17" fillId="0" borderId="0" applyFont="0" applyFill="0" applyBorder="0" applyAlignment="0" applyProtection="0"/>
    <xf numFmtId="9" fontId="1" fillId="0" borderId="0" applyFont="0" applyFill="0" applyBorder="0" applyAlignment="0" applyProtection="0"/>
  </cellStyleXfs>
  <cellXfs count="332">
    <xf numFmtId="0" fontId="0" fillId="0" borderId="0" xfId="0"/>
    <xf numFmtId="0" fontId="16" fillId="0" borderId="0" xfId="0" applyFont="1" applyAlignment="1">
      <alignment vertical="center"/>
    </xf>
    <xf numFmtId="0" fontId="2" fillId="4" borderId="0" xfId="1" applyFont="1" applyFill="1"/>
    <xf numFmtId="0" fontId="3" fillId="4" borderId="0" xfId="1" applyFont="1" applyFill="1" applyAlignment="1">
      <alignment horizontal="left" vertical="center"/>
    </xf>
    <xf numFmtId="0" fontId="3" fillId="4" borderId="0" xfId="1" applyFont="1" applyFill="1" applyAlignment="1">
      <alignment horizontal="center" vertical="center"/>
    </xf>
    <xf numFmtId="0" fontId="4" fillId="4" borderId="0" xfId="1" applyFont="1" applyFill="1" applyAlignment="1">
      <alignment horizontal="left" vertical="center" wrapText="1"/>
    </xf>
    <xf numFmtId="0" fontId="5" fillId="4" borderId="0" xfId="1" applyFont="1" applyFill="1"/>
    <xf numFmtId="0" fontId="6" fillId="4" borderId="0" xfId="1" applyFont="1" applyFill="1" applyAlignment="1">
      <alignment vertical="center"/>
    </xf>
    <xf numFmtId="0" fontId="7" fillId="4" borderId="0" xfId="1" applyFont="1" applyFill="1" applyAlignment="1">
      <alignment horizontal="center"/>
    </xf>
    <xf numFmtId="0" fontId="8" fillId="4" borderId="0" xfId="1" applyFont="1" applyFill="1" applyAlignment="1">
      <alignment horizontal="left" vertical="top"/>
    </xf>
    <xf numFmtId="1" fontId="8" fillId="4" borderId="0" xfId="1" applyNumberFormat="1" applyFont="1" applyFill="1" applyAlignment="1">
      <alignment horizontal="center" vertical="center" wrapText="1"/>
    </xf>
    <xf numFmtId="0" fontId="8" fillId="4" borderId="0" xfId="1" applyFont="1" applyFill="1"/>
    <xf numFmtId="0" fontId="8" fillId="4" borderId="0" xfId="1" applyFont="1" applyFill="1" applyAlignment="1">
      <alignment horizontal="center" vertical="top"/>
    </xf>
    <xf numFmtId="1" fontId="8" fillId="4" borderId="0" xfId="1" applyNumberFormat="1" applyFont="1" applyFill="1" applyAlignment="1">
      <alignment horizontal="center" vertical="top"/>
    </xf>
    <xf numFmtId="1" fontId="8" fillId="4" borderId="0" xfId="1" applyNumberFormat="1" applyFont="1" applyFill="1" applyAlignment="1">
      <alignment horizontal="left"/>
    </xf>
    <xf numFmtId="0" fontId="9" fillId="4" borderId="0" xfId="1" applyFont="1" applyFill="1" applyAlignment="1">
      <alignment vertical="top" wrapText="1"/>
    </xf>
    <xf numFmtId="0" fontId="10" fillId="4" borderId="0" xfId="1" applyFont="1" applyFill="1" applyAlignment="1">
      <alignment horizontal="center" vertical="center" wrapText="1"/>
    </xf>
    <xf numFmtId="0" fontId="11" fillId="4" borderId="0" xfId="1" applyFont="1" applyFill="1" applyAlignment="1">
      <alignment vertical="top" wrapText="1"/>
    </xf>
    <xf numFmtId="0" fontId="7" fillId="4" borderId="0" xfId="1" applyFont="1" applyFill="1" applyAlignment="1">
      <alignment horizontal="center" vertical="center" wrapText="1"/>
    </xf>
    <xf numFmtId="0" fontId="12" fillId="4" borderId="0" xfId="1" applyFont="1" applyFill="1"/>
    <xf numFmtId="1" fontId="13" fillId="4" borderId="0" xfId="1" applyNumberFormat="1" applyFont="1" applyFill="1" applyAlignment="1">
      <alignment horizontal="left" vertical="top" wrapText="1"/>
    </xf>
    <xf numFmtId="0" fontId="7" fillId="4" borderId="0" xfId="1" applyFont="1" applyFill="1" applyAlignment="1">
      <alignment vertical="top" wrapText="1"/>
    </xf>
    <xf numFmtId="0" fontId="8" fillId="4" borderId="0" xfId="1" applyFont="1" applyFill="1" applyAlignment="1">
      <alignment horizontal="center"/>
    </xf>
    <xf numFmtId="0" fontId="14" fillId="4" borderId="0" xfId="1" applyFont="1" applyFill="1" applyAlignment="1">
      <alignment vertical="center" wrapText="1"/>
    </xf>
    <xf numFmtId="0" fontId="8" fillId="4" borderId="0" xfId="1" applyFont="1" applyFill="1" applyAlignment="1">
      <alignment horizontal="left"/>
    </xf>
    <xf numFmtId="0" fontId="15" fillId="4" borderId="0" xfId="1" applyFont="1" applyFill="1"/>
    <xf numFmtId="0" fontId="2" fillId="4" borderId="0" xfId="1" quotePrefix="1" applyFont="1" applyFill="1"/>
    <xf numFmtId="0" fontId="18" fillId="0" borderId="2" xfId="0" applyFont="1" applyBorder="1" applyAlignment="1">
      <alignment vertical="center"/>
    </xf>
    <xf numFmtId="0" fontId="18" fillId="0" borderId="2" xfId="0" applyFont="1" applyBorder="1"/>
    <xf numFmtId="0" fontId="21" fillId="0" borderId="0" xfId="0" applyFont="1" applyAlignment="1">
      <alignment vertical="center"/>
    </xf>
    <xf numFmtId="0" fontId="22" fillId="0" borderId="0" xfId="0" applyFont="1" applyAlignment="1">
      <alignment vertical="center"/>
    </xf>
    <xf numFmtId="0" fontId="24" fillId="2" borderId="4" xfId="0" applyFont="1" applyFill="1" applyBorder="1" applyAlignment="1">
      <alignment horizontal="center" vertical="center"/>
    </xf>
    <xf numFmtId="0" fontId="24" fillId="2" borderId="5" xfId="0" applyFont="1" applyFill="1" applyBorder="1" applyAlignment="1">
      <alignment horizontal="center" vertical="center"/>
    </xf>
    <xf numFmtId="0" fontId="24" fillId="2" borderId="6" xfId="0" applyFont="1" applyFill="1" applyBorder="1" applyAlignment="1">
      <alignment horizontal="center" vertical="center"/>
    </xf>
    <xf numFmtId="0" fontId="25" fillId="0" borderId="0" xfId="0" applyFont="1" applyAlignment="1">
      <alignment vertical="center"/>
    </xf>
    <xf numFmtId="0" fontId="23" fillId="3" borderId="3" xfId="0" applyFont="1" applyFill="1" applyBorder="1" applyAlignment="1">
      <alignment horizontal="center" vertical="center"/>
    </xf>
    <xf numFmtId="0" fontId="23" fillId="3" borderId="11" xfId="0" applyFont="1" applyFill="1" applyBorder="1" applyAlignment="1">
      <alignment horizontal="center" vertical="center"/>
    </xf>
    <xf numFmtId="9" fontId="27" fillId="0" borderId="11" xfId="2" applyFont="1" applyFill="1" applyBorder="1" applyAlignment="1">
      <alignment horizontal="center" vertical="center"/>
    </xf>
    <xf numFmtId="9" fontId="22" fillId="0" borderId="3" xfId="2" applyFont="1" applyFill="1" applyBorder="1" applyAlignment="1">
      <alignment horizontal="center" vertical="center"/>
    </xf>
    <xf numFmtId="0" fontId="24" fillId="2" borderId="10" xfId="0" applyFont="1" applyFill="1" applyBorder="1" applyAlignment="1">
      <alignment horizontal="center" vertical="center"/>
    </xf>
    <xf numFmtId="0" fontId="22" fillId="0" borderId="11" xfId="0" applyFont="1" applyBorder="1" applyAlignment="1">
      <alignment horizontal="center" vertical="center"/>
    </xf>
    <xf numFmtId="0" fontId="24" fillId="2" borderId="17" xfId="0" applyFont="1" applyFill="1" applyBorder="1" applyAlignment="1">
      <alignment horizontal="center" vertical="center"/>
    </xf>
    <xf numFmtId="9" fontId="22" fillId="0" borderId="11" xfId="2" applyFont="1" applyFill="1" applyBorder="1" applyAlignment="1">
      <alignment horizontal="center" vertical="center"/>
    </xf>
    <xf numFmtId="43" fontId="16" fillId="0" borderId="0" xfId="3" applyFont="1" applyAlignment="1">
      <alignment vertical="center"/>
    </xf>
    <xf numFmtId="0" fontId="24" fillId="2" borderId="8" xfId="0" applyFont="1" applyFill="1" applyBorder="1" applyAlignment="1">
      <alignment horizontal="center" vertical="center"/>
    </xf>
    <xf numFmtId="0" fontId="24" fillId="2" borderId="7" xfId="0" applyFont="1" applyFill="1" applyBorder="1" applyAlignment="1">
      <alignment horizontal="center" vertical="center"/>
    </xf>
    <xf numFmtId="0" fontId="24" fillId="2" borderId="0" xfId="0" applyFont="1" applyFill="1" applyAlignment="1">
      <alignment horizontal="center" vertical="center"/>
    </xf>
    <xf numFmtId="0" fontId="24" fillId="2" borderId="20" xfId="0" applyFont="1" applyFill="1" applyBorder="1" applyAlignment="1">
      <alignment horizontal="center" vertical="center"/>
    </xf>
    <xf numFmtId="0" fontId="24" fillId="2" borderId="21" xfId="0" applyFont="1" applyFill="1" applyBorder="1" applyAlignment="1">
      <alignment horizontal="center" vertical="center"/>
    </xf>
    <xf numFmtId="0" fontId="24" fillId="2" borderId="9" xfId="0" applyFont="1" applyFill="1" applyBorder="1" applyAlignment="1">
      <alignment horizontal="center" vertical="center"/>
    </xf>
    <xf numFmtId="0" fontId="23" fillId="3" borderId="23" xfId="0" applyFont="1" applyFill="1" applyBorder="1" applyAlignment="1">
      <alignment horizontal="center" vertical="center"/>
    </xf>
    <xf numFmtId="0" fontId="23" fillId="3" borderId="19" xfId="0" applyFont="1" applyFill="1" applyBorder="1" applyAlignment="1">
      <alignment horizontal="center" vertical="center"/>
    </xf>
    <xf numFmtId="0" fontId="23" fillId="3" borderId="24" xfId="0" applyFont="1" applyFill="1" applyBorder="1" applyAlignment="1">
      <alignment horizontal="center" vertical="center"/>
    </xf>
    <xf numFmtId="0" fontId="23" fillId="3" borderId="9" xfId="0" applyFont="1" applyFill="1" applyBorder="1" applyAlignment="1">
      <alignment horizontal="center" vertical="center"/>
    </xf>
    <xf numFmtId="0" fontId="24" fillId="0" borderId="0" xfId="0" applyFont="1" applyAlignment="1">
      <alignment horizontal="center" vertical="center"/>
    </xf>
    <xf numFmtId="0" fontId="19" fillId="4" borderId="0" xfId="1" applyFont="1" applyFill="1" applyAlignment="1">
      <alignment vertical="center" wrapText="1"/>
    </xf>
    <xf numFmtId="0" fontId="23" fillId="3" borderId="1" xfId="0" applyFont="1" applyFill="1" applyBorder="1" applyAlignment="1">
      <alignment horizontal="center" vertical="center"/>
    </xf>
    <xf numFmtId="9" fontId="21" fillId="0" borderId="1" xfId="2" applyFont="1" applyFill="1" applyBorder="1" applyAlignment="1">
      <alignment horizontal="center" vertical="center"/>
    </xf>
    <xf numFmtId="0" fontId="20" fillId="4" borderId="0" xfId="1" applyFont="1" applyFill="1" applyAlignment="1">
      <alignment horizontal="center" vertical="center" wrapText="1"/>
    </xf>
    <xf numFmtId="0" fontId="8" fillId="4" borderId="0" xfId="1" applyFont="1" applyFill="1" applyAlignment="1">
      <alignment horizontal="center" vertical="center"/>
    </xf>
    <xf numFmtId="0" fontId="20" fillId="4" borderId="0" xfId="1" applyFont="1" applyFill="1" applyAlignment="1">
      <alignment horizontal="centerContinuous" vertical="center" wrapText="1"/>
    </xf>
    <xf numFmtId="0" fontId="9" fillId="4" borderId="0" xfId="1" applyFont="1" applyFill="1" applyAlignment="1">
      <alignment horizontal="centerContinuous" vertical="top" wrapText="1"/>
    </xf>
    <xf numFmtId="164" fontId="23" fillId="3" borderId="22" xfId="0" applyNumberFormat="1" applyFont="1" applyFill="1" applyBorder="1" applyAlignment="1">
      <alignment horizontal="center" vertical="center"/>
    </xf>
    <xf numFmtId="0" fontId="29" fillId="0" borderId="2" xfId="1" applyFont="1" applyBorder="1"/>
    <xf numFmtId="0" fontId="29" fillId="0" borderId="0" xfId="1" applyFont="1"/>
    <xf numFmtId="0" fontId="30" fillId="5" borderId="29" xfId="1" applyFont="1" applyFill="1" applyBorder="1" applyAlignment="1">
      <alignment horizontal="centerContinuous" vertical="center" wrapText="1"/>
    </xf>
    <xf numFmtId="0" fontId="30" fillId="5" borderId="30" xfId="1" applyFont="1" applyFill="1" applyBorder="1" applyAlignment="1">
      <alignment horizontal="centerContinuous" vertical="center" wrapText="1"/>
    </xf>
    <xf numFmtId="0" fontId="1" fillId="0" borderId="0" xfId="1"/>
    <xf numFmtId="0" fontId="31" fillId="0" borderId="0" xfId="1" applyFont="1"/>
    <xf numFmtId="0" fontId="18" fillId="0" borderId="2" xfId="1" applyFont="1" applyBorder="1" applyAlignment="1">
      <alignment vertical="center"/>
    </xf>
    <xf numFmtId="0" fontId="32" fillId="0" borderId="2" xfId="1" applyFont="1" applyBorder="1" applyAlignment="1">
      <alignment horizontal="center" vertical="center"/>
    </xf>
    <xf numFmtId="0" fontId="32" fillId="0" borderId="2" xfId="1" applyFont="1" applyBorder="1" applyAlignment="1">
      <alignment vertical="center"/>
    </xf>
    <xf numFmtId="0" fontId="32" fillId="0" borderId="0" xfId="1" applyFont="1" applyAlignment="1">
      <alignment vertical="center"/>
    </xf>
    <xf numFmtId="0" fontId="33" fillId="0" borderId="0" xfId="1" applyFont="1" applyAlignment="1">
      <alignment vertical="center"/>
    </xf>
    <xf numFmtId="0" fontId="34" fillId="0" borderId="0" xfId="1" applyFont="1" applyAlignment="1">
      <alignment horizontal="center" vertical="center"/>
    </xf>
    <xf numFmtId="0" fontId="34" fillId="0" borderId="0" xfId="1" applyFont="1" applyAlignment="1">
      <alignment vertical="center"/>
    </xf>
    <xf numFmtId="0" fontId="35" fillId="0" borderId="0" xfId="1" applyFont="1" applyAlignment="1">
      <alignment vertical="center"/>
    </xf>
    <xf numFmtId="0" fontId="36" fillId="0" borderId="31" xfId="1" applyFont="1" applyBorder="1" applyAlignment="1">
      <alignment vertical="center"/>
    </xf>
    <xf numFmtId="167" fontId="37" fillId="0" borderId="32" xfId="1" applyNumberFormat="1" applyFont="1" applyBorder="1" applyAlignment="1">
      <alignment horizontal="center" vertical="center"/>
    </xf>
    <xf numFmtId="165" fontId="34" fillId="0" borderId="34" xfId="1" applyNumberFormat="1" applyFont="1" applyBorder="1" applyAlignment="1">
      <alignment horizontal="center" vertical="center"/>
    </xf>
    <xf numFmtId="165" fontId="37" fillId="7" borderId="34" xfId="1" applyNumberFormat="1" applyFont="1" applyFill="1" applyBorder="1" applyAlignment="1">
      <alignment horizontal="center" vertical="center"/>
    </xf>
    <xf numFmtId="10" fontId="37" fillId="0" borderId="34" xfId="1" applyNumberFormat="1" applyFont="1" applyBorder="1" applyAlignment="1">
      <alignment horizontal="center" vertical="center"/>
    </xf>
    <xf numFmtId="10" fontId="37" fillId="7" borderId="34" xfId="1" applyNumberFormat="1" applyFont="1" applyFill="1" applyBorder="1" applyAlignment="1">
      <alignment horizontal="center" vertical="center"/>
    </xf>
    <xf numFmtId="10" fontId="37" fillId="7" borderId="36" xfId="1" applyNumberFormat="1" applyFont="1" applyFill="1" applyBorder="1" applyAlignment="1">
      <alignment horizontal="center" vertical="center"/>
    </xf>
    <xf numFmtId="0" fontId="38" fillId="0" borderId="0" xfId="1" applyFont="1" applyAlignment="1">
      <alignment vertical="center"/>
    </xf>
    <xf numFmtId="10" fontId="34" fillId="0" borderId="0" xfId="4" applyNumberFormat="1" applyFont="1" applyAlignment="1">
      <alignment horizontal="center" vertical="center"/>
    </xf>
    <xf numFmtId="0" fontId="37" fillId="7" borderId="37" xfId="1" applyFont="1" applyFill="1" applyBorder="1" applyAlignment="1">
      <alignment horizontal="center" vertical="center"/>
    </xf>
    <xf numFmtId="0" fontId="37" fillId="7" borderId="38" xfId="1" applyFont="1" applyFill="1" applyBorder="1" applyAlignment="1">
      <alignment horizontal="center" vertical="center"/>
    </xf>
    <xf numFmtId="0" fontId="34" fillId="0" borderId="39" xfId="1" applyFont="1" applyBorder="1" applyAlignment="1">
      <alignment horizontal="center" vertical="center"/>
    </xf>
    <xf numFmtId="165" fontId="22" fillId="4" borderId="38" xfId="4" applyNumberFormat="1" applyFont="1" applyFill="1" applyBorder="1" applyAlignment="1">
      <alignment horizontal="center" vertical="center"/>
    </xf>
    <xf numFmtId="2" fontId="34" fillId="0" borderId="38" xfId="1" applyNumberFormat="1" applyFont="1" applyBorder="1" applyAlignment="1">
      <alignment horizontal="center" vertical="center"/>
    </xf>
    <xf numFmtId="2" fontId="38" fillId="0" borderId="38" xfId="1" applyNumberFormat="1" applyFont="1" applyBorder="1" applyAlignment="1">
      <alignment horizontal="center" vertical="center"/>
    </xf>
    <xf numFmtId="10" fontId="38" fillId="0" borderId="38" xfId="4" applyNumberFormat="1" applyFont="1" applyBorder="1" applyAlignment="1">
      <alignment horizontal="center" vertical="center"/>
    </xf>
    <xf numFmtId="168" fontId="34" fillId="0" borderId="38" xfId="1" applyNumberFormat="1" applyFont="1" applyBorder="1" applyAlignment="1">
      <alignment horizontal="center" vertical="center"/>
    </xf>
    <xf numFmtId="166" fontId="34" fillId="7" borderId="38" xfId="1" applyNumberFormat="1" applyFont="1" applyFill="1" applyBorder="1" applyAlignment="1">
      <alignment horizontal="center" vertical="center"/>
    </xf>
    <xf numFmtId="0" fontId="36" fillId="0" borderId="0" xfId="1" applyFont="1" applyAlignment="1">
      <alignment horizontal="left" vertical="center"/>
    </xf>
    <xf numFmtId="0" fontId="24" fillId="8" borderId="29" xfId="1" applyFont="1" applyFill="1" applyBorder="1" applyAlignment="1">
      <alignment horizontal="left" vertical="center"/>
    </xf>
    <xf numFmtId="2" fontId="24" fillId="8" borderId="40" xfId="1" applyNumberFormat="1" applyFont="1" applyFill="1" applyBorder="1" applyAlignment="1">
      <alignment horizontal="center" vertical="center"/>
    </xf>
    <xf numFmtId="0" fontId="24" fillId="8" borderId="40" xfId="1" applyFont="1" applyFill="1" applyBorder="1" applyAlignment="1">
      <alignment horizontal="center" vertical="center"/>
    </xf>
    <xf numFmtId="166" fontId="24" fillId="8" borderId="40" xfId="1" applyNumberFormat="1" applyFont="1" applyFill="1" applyBorder="1" applyAlignment="1">
      <alignment horizontal="center" vertical="center"/>
    </xf>
    <xf numFmtId="10" fontId="24" fillId="8" borderId="30" xfId="4" applyNumberFormat="1" applyFont="1" applyFill="1" applyBorder="1" applyAlignment="1">
      <alignment horizontal="center" vertical="center"/>
    </xf>
    <xf numFmtId="0" fontId="36" fillId="0" borderId="0" xfId="1" applyFont="1" applyAlignment="1">
      <alignment vertical="center"/>
    </xf>
    <xf numFmtId="10" fontId="36" fillId="0" borderId="0" xfId="4" applyNumberFormat="1" applyFont="1" applyAlignment="1">
      <alignment horizontal="center" vertical="center"/>
    </xf>
    <xf numFmtId="2" fontId="34" fillId="0" borderId="0" xfId="1" applyNumberFormat="1" applyFont="1" applyAlignment="1">
      <alignment horizontal="center" vertical="center"/>
    </xf>
    <xf numFmtId="0" fontId="34" fillId="0" borderId="0" xfId="1" applyFont="1" applyAlignment="1">
      <alignment horizontal="centerContinuous" vertical="center"/>
    </xf>
    <xf numFmtId="0" fontId="40" fillId="0" borderId="0" xfId="1" applyFont="1" applyAlignment="1">
      <alignment horizontal="right" vertical="center"/>
    </xf>
    <xf numFmtId="0" fontId="41" fillId="0" borderId="0" xfId="1" applyFont="1" applyAlignment="1">
      <alignment horizontal="right" vertical="center"/>
    </xf>
    <xf numFmtId="10" fontId="34" fillId="0" borderId="0" xfId="4" applyNumberFormat="1" applyFont="1" applyAlignment="1">
      <alignment vertical="center"/>
    </xf>
    <xf numFmtId="169" fontId="32" fillId="0" borderId="0" xfId="1" applyNumberFormat="1" applyFont="1" applyAlignment="1">
      <alignment vertical="center"/>
    </xf>
    <xf numFmtId="0" fontId="42" fillId="0" borderId="0" xfId="1" applyFont="1" applyAlignment="1">
      <alignment horizontal="center" vertical="center"/>
    </xf>
    <xf numFmtId="0" fontId="42" fillId="0" borderId="0" xfId="1" applyFont="1" applyAlignment="1">
      <alignment vertical="center"/>
    </xf>
    <xf numFmtId="169" fontId="33" fillId="0" borderId="0" xfId="1" applyNumberFormat="1" applyFont="1" applyAlignment="1">
      <alignment vertical="center"/>
    </xf>
    <xf numFmtId="0" fontId="1" fillId="0" borderId="0" xfId="1" applyAlignment="1">
      <alignment vertical="center"/>
    </xf>
    <xf numFmtId="0" fontId="1" fillId="0" borderId="0" xfId="1" applyAlignment="1">
      <alignment horizontal="center" vertical="center"/>
    </xf>
    <xf numFmtId="169" fontId="1" fillId="0" borderId="0" xfId="1" applyNumberFormat="1" applyAlignment="1">
      <alignment vertical="center"/>
    </xf>
    <xf numFmtId="0" fontId="30" fillId="9" borderId="41" xfId="1" applyFont="1" applyFill="1" applyBorder="1" applyAlignment="1">
      <alignment horizontal="centerContinuous" vertical="center" wrapText="1"/>
    </xf>
    <xf numFmtId="0" fontId="30" fillId="5" borderId="42" xfId="1" applyFont="1" applyFill="1" applyBorder="1" applyAlignment="1">
      <alignment horizontal="centerContinuous" vertical="center" wrapText="1"/>
    </xf>
    <xf numFmtId="0" fontId="43" fillId="0" borderId="0" xfId="1" applyFont="1" applyAlignment="1">
      <alignment vertical="center"/>
    </xf>
    <xf numFmtId="10" fontId="44" fillId="0" borderId="0" xfId="4" applyNumberFormat="1" applyFont="1" applyBorder="1" applyAlignment="1">
      <alignment horizontal="center" vertical="center"/>
    </xf>
    <xf numFmtId="0" fontId="44" fillId="0" borderId="0" xfId="1" applyFont="1" applyAlignment="1">
      <alignment horizontal="center" vertical="center"/>
    </xf>
    <xf numFmtId="0" fontId="43" fillId="0" borderId="0" xfId="1" applyFont="1" applyAlignment="1">
      <alignment horizontal="center" vertical="center"/>
    </xf>
    <xf numFmtId="168" fontId="43" fillId="0" borderId="0" xfId="1" applyNumberFormat="1" applyFont="1" applyAlignment="1">
      <alignment horizontal="center" vertical="center"/>
    </xf>
    <xf numFmtId="169" fontId="43" fillId="0" borderId="0" xfId="1" applyNumberFormat="1" applyFont="1" applyAlignment="1">
      <alignment vertical="center"/>
    </xf>
    <xf numFmtId="0" fontId="45" fillId="0" borderId="0" xfId="1" applyFont="1" applyAlignment="1">
      <alignment horizontal="center" vertical="center"/>
    </xf>
    <xf numFmtId="168" fontId="45" fillId="6" borderId="0" xfId="1" applyNumberFormat="1" applyFont="1" applyFill="1" applyAlignment="1">
      <alignment horizontal="center" vertical="center"/>
    </xf>
    <xf numFmtId="168" fontId="44" fillId="0" borderId="0" xfId="1" applyNumberFormat="1" applyFont="1" applyAlignment="1">
      <alignment horizontal="center" vertical="center"/>
    </xf>
    <xf numFmtId="169" fontId="44" fillId="0" borderId="0" xfId="1" applyNumberFormat="1" applyFont="1" applyAlignment="1">
      <alignment horizontal="center" vertical="center"/>
    </xf>
    <xf numFmtId="0" fontId="46" fillId="0" borderId="0" xfId="1" applyFont="1" applyAlignment="1">
      <alignment horizontal="center" vertical="center"/>
    </xf>
    <xf numFmtId="10" fontId="46" fillId="0" borderId="0" xfId="4" applyNumberFormat="1" applyFont="1" applyBorder="1" applyAlignment="1">
      <alignment horizontal="center" vertical="center"/>
    </xf>
    <xf numFmtId="0" fontId="47" fillId="0" borderId="0" xfId="1" applyFont="1" applyAlignment="1">
      <alignment horizontal="center" vertical="center"/>
    </xf>
    <xf numFmtId="0" fontId="30" fillId="5" borderId="43" xfId="1" applyFont="1" applyFill="1" applyBorder="1" applyAlignment="1">
      <alignment horizontal="centerContinuous" vertical="center" wrapText="1"/>
    </xf>
    <xf numFmtId="10" fontId="30" fillId="5" borderId="42" xfId="4" applyNumberFormat="1" applyFont="1" applyFill="1" applyBorder="1" applyAlignment="1">
      <alignment horizontal="centerContinuous" vertical="center" wrapText="1"/>
    </xf>
    <xf numFmtId="0" fontId="48" fillId="10" borderId="0" xfId="1" applyFont="1" applyFill="1" applyAlignment="1">
      <alignment horizontal="center" vertical="center"/>
    </xf>
    <xf numFmtId="0" fontId="45" fillId="11" borderId="0" xfId="1" applyFont="1" applyFill="1" applyAlignment="1">
      <alignment horizontal="center" vertical="center"/>
    </xf>
    <xf numFmtId="0" fontId="45" fillId="10" borderId="0" xfId="1" applyFont="1" applyFill="1" applyAlignment="1">
      <alignment horizontal="center" vertical="center"/>
    </xf>
    <xf numFmtId="0" fontId="43" fillId="0" borderId="44" xfId="1" applyFont="1" applyBorder="1" applyAlignment="1">
      <alignment horizontal="center" vertical="center"/>
    </xf>
    <xf numFmtId="168" fontId="43" fillId="0" borderId="44" xfId="1" applyNumberFormat="1" applyFont="1" applyBorder="1" applyAlignment="1">
      <alignment horizontal="center" vertical="center"/>
    </xf>
    <xf numFmtId="0" fontId="30" fillId="5" borderId="41" xfId="1" applyFont="1" applyFill="1" applyBorder="1" applyAlignment="1">
      <alignment horizontal="centerContinuous" vertical="center" wrapText="1"/>
    </xf>
    <xf numFmtId="0" fontId="44" fillId="0" borderId="44" xfId="1" applyFont="1" applyBorder="1" applyAlignment="1">
      <alignment horizontal="center" vertical="center"/>
    </xf>
    <xf numFmtId="0" fontId="43" fillId="0" borderId="45" xfId="1" applyFont="1" applyBorder="1" applyAlignment="1">
      <alignment vertical="center"/>
    </xf>
    <xf numFmtId="0" fontId="44" fillId="0" borderId="45" xfId="1" applyFont="1" applyBorder="1" applyAlignment="1">
      <alignment horizontal="center" vertical="center"/>
    </xf>
    <xf numFmtId="0" fontId="43" fillId="0" borderId="44" xfId="1" applyFont="1" applyBorder="1" applyAlignment="1">
      <alignment vertical="center"/>
    </xf>
    <xf numFmtId="0" fontId="45" fillId="0" borderId="44" xfId="1" applyFont="1" applyBorder="1" applyAlignment="1">
      <alignment horizontal="center" vertical="center"/>
    </xf>
    <xf numFmtId="165" fontId="45" fillId="0" borderId="0" xfId="4" applyNumberFormat="1" applyFont="1" applyFill="1" applyBorder="1" applyAlignment="1">
      <alignment horizontal="center" vertical="center"/>
    </xf>
    <xf numFmtId="167" fontId="38" fillId="0" borderId="0" xfId="1" applyNumberFormat="1" applyFont="1" applyAlignment="1">
      <alignment horizontal="center" vertical="center"/>
    </xf>
    <xf numFmtId="165" fontId="43" fillId="0" borderId="0" xfId="4" applyNumberFormat="1" applyFont="1" applyFill="1" applyBorder="1" applyAlignment="1">
      <alignment horizontal="center" vertical="center"/>
    </xf>
    <xf numFmtId="10" fontId="43" fillId="0" borderId="0" xfId="1" applyNumberFormat="1" applyFont="1" applyAlignment="1">
      <alignment horizontal="center" vertical="center"/>
    </xf>
    <xf numFmtId="167" fontId="44" fillId="0" borderId="0" xfId="1" applyNumberFormat="1" applyFont="1" applyAlignment="1">
      <alignment horizontal="center" vertical="center"/>
    </xf>
    <xf numFmtId="165" fontId="43" fillId="0" borderId="44" xfId="4" applyNumberFormat="1" applyFont="1" applyBorder="1" applyAlignment="1">
      <alignment horizontal="center" vertical="center"/>
    </xf>
    <xf numFmtId="0" fontId="30" fillId="9" borderId="43" xfId="1" applyFont="1" applyFill="1" applyBorder="1" applyAlignment="1">
      <alignment horizontal="centerContinuous" vertical="center" wrapText="1"/>
    </xf>
    <xf numFmtId="0" fontId="30" fillId="5" borderId="46" xfId="1" applyFont="1" applyFill="1" applyBorder="1" applyAlignment="1">
      <alignment horizontal="centerContinuous" vertical="center" wrapText="1"/>
    </xf>
    <xf numFmtId="0" fontId="1" fillId="0" borderId="47" xfId="1" applyBorder="1" applyAlignment="1">
      <alignment vertical="center"/>
    </xf>
    <xf numFmtId="9" fontId="45" fillId="7" borderId="1" xfId="1" applyNumberFormat="1" applyFont="1" applyFill="1" applyBorder="1" applyAlignment="1">
      <alignment horizontal="center" vertical="center"/>
    </xf>
    <xf numFmtId="1" fontId="38" fillId="0" borderId="0" xfId="1" applyNumberFormat="1" applyFont="1" applyAlignment="1">
      <alignment horizontal="center" vertical="center"/>
    </xf>
    <xf numFmtId="0" fontId="40" fillId="0" borderId="0" xfId="1" applyFont="1" applyAlignment="1">
      <alignment vertical="center"/>
    </xf>
    <xf numFmtId="0" fontId="44" fillId="0" borderId="0" xfId="1" applyFont="1" applyAlignment="1">
      <alignment vertical="center"/>
    </xf>
    <xf numFmtId="169" fontId="44" fillId="0" borderId="0" xfId="1" applyNumberFormat="1" applyFont="1" applyAlignment="1">
      <alignment vertical="center"/>
    </xf>
    <xf numFmtId="2" fontId="30" fillId="5" borderId="42" xfId="1" applyNumberFormat="1" applyFont="1" applyFill="1" applyBorder="1" applyAlignment="1">
      <alignment horizontal="centerContinuous" vertical="center" wrapText="1"/>
    </xf>
    <xf numFmtId="2" fontId="30" fillId="5" borderId="46" xfId="1" applyNumberFormat="1" applyFont="1" applyFill="1" applyBorder="1" applyAlignment="1">
      <alignment horizontal="centerContinuous" vertical="center" wrapText="1"/>
    </xf>
    <xf numFmtId="169" fontId="43" fillId="0" borderId="0" xfId="1" applyNumberFormat="1" applyFont="1" applyAlignment="1">
      <alignment horizontal="center" vertical="center"/>
    </xf>
    <xf numFmtId="0" fontId="30" fillId="0" borderId="43" xfId="1" applyFont="1" applyBorder="1" applyAlignment="1">
      <alignment horizontal="centerContinuous" vertical="center" wrapText="1"/>
    </xf>
    <xf numFmtId="2" fontId="43" fillId="0" borderId="0" xfId="1" applyNumberFormat="1" applyFont="1" applyAlignment="1">
      <alignment horizontal="center" vertical="center"/>
    </xf>
    <xf numFmtId="4" fontId="43" fillId="0" borderId="0" xfId="1" applyNumberFormat="1" applyFont="1" applyAlignment="1">
      <alignment horizontal="center" vertical="center"/>
    </xf>
    <xf numFmtId="169" fontId="45" fillId="0" borderId="0" xfId="1" applyNumberFormat="1" applyFont="1" applyAlignment="1">
      <alignment horizontal="center" vertical="center"/>
    </xf>
    <xf numFmtId="169" fontId="37" fillId="0" borderId="0" xfId="1" applyNumberFormat="1" applyFont="1" applyAlignment="1">
      <alignment horizontal="center" vertical="center"/>
    </xf>
    <xf numFmtId="169" fontId="45" fillId="0" borderId="0" xfId="1" applyNumberFormat="1" applyFont="1" applyAlignment="1">
      <alignment vertical="center"/>
    </xf>
    <xf numFmtId="0" fontId="45" fillId="0" borderId="0" xfId="1" applyFont="1" applyAlignment="1">
      <alignment vertical="center"/>
    </xf>
    <xf numFmtId="0" fontId="49" fillId="4" borderId="0" xfId="1" applyFont="1" applyFill="1" applyAlignment="1">
      <alignment horizontal="left" vertical="center"/>
    </xf>
    <xf numFmtId="165" fontId="50" fillId="10" borderId="0" xfId="1" applyNumberFormat="1" applyFont="1" applyFill="1" applyAlignment="1">
      <alignment horizontal="center" vertical="center"/>
    </xf>
    <xf numFmtId="166" fontId="50" fillId="10" borderId="0" xfId="1" applyNumberFormat="1" applyFont="1" applyFill="1" applyAlignment="1">
      <alignment horizontal="center" vertical="center"/>
    </xf>
    <xf numFmtId="0" fontId="30" fillId="5" borderId="29" xfId="1" applyFont="1" applyFill="1" applyBorder="1" applyAlignment="1">
      <alignment horizontal="left" vertical="center" wrapText="1"/>
    </xf>
    <xf numFmtId="0" fontId="1" fillId="0" borderId="0" xfId="1" applyAlignment="1">
      <alignment horizontal="left"/>
    </xf>
    <xf numFmtId="0" fontId="24" fillId="2" borderId="12" xfId="0" applyFont="1" applyFill="1" applyBorder="1" applyAlignment="1">
      <alignment horizontal="center" vertical="center"/>
    </xf>
    <xf numFmtId="0" fontId="24" fillId="2" borderId="51" xfId="0" applyFont="1" applyFill="1" applyBorder="1" applyAlignment="1">
      <alignment horizontal="center" vertical="center"/>
    </xf>
    <xf numFmtId="0" fontId="24" fillId="2" borderId="52" xfId="0" applyFont="1" applyFill="1" applyBorder="1" applyAlignment="1">
      <alignment horizontal="center" vertical="center"/>
    </xf>
    <xf numFmtId="0" fontId="23" fillId="3" borderId="53" xfId="0" applyFont="1" applyFill="1" applyBorder="1" applyAlignment="1">
      <alignment horizontal="center" vertical="center"/>
    </xf>
    <xf numFmtId="9" fontId="22" fillId="0" borderId="54" xfId="2" applyFont="1" applyFill="1" applyBorder="1" applyAlignment="1">
      <alignment horizontal="center" vertical="center"/>
    </xf>
    <xf numFmtId="0" fontId="23" fillId="3" borderId="55" xfId="0" applyFont="1" applyFill="1" applyBorder="1" applyAlignment="1">
      <alignment horizontal="center" vertical="center"/>
    </xf>
    <xf numFmtId="9" fontId="22" fillId="0" borderId="56" xfId="2" applyFont="1" applyFill="1" applyBorder="1" applyAlignment="1">
      <alignment horizontal="center" vertical="center"/>
    </xf>
    <xf numFmtId="0" fontId="23" fillId="3" borderId="57" xfId="0" applyFont="1" applyFill="1" applyBorder="1" applyAlignment="1">
      <alignment horizontal="center" vertical="center"/>
    </xf>
    <xf numFmtId="9" fontId="22" fillId="0" borderId="58" xfId="2" applyFont="1" applyFill="1" applyBorder="1" applyAlignment="1">
      <alignment horizontal="center" vertical="center"/>
    </xf>
    <xf numFmtId="9" fontId="27" fillId="0" borderId="54" xfId="2" applyFont="1" applyFill="1" applyBorder="1" applyAlignment="1">
      <alignment horizontal="center" vertical="center"/>
    </xf>
    <xf numFmtId="9" fontId="27" fillId="0" borderId="57" xfId="2" applyFont="1" applyFill="1" applyBorder="1" applyAlignment="1">
      <alignment horizontal="center" vertical="center"/>
    </xf>
    <xf numFmtId="9" fontId="27" fillId="0" borderId="58" xfId="2" applyFont="1" applyFill="1" applyBorder="1" applyAlignment="1">
      <alignment horizontal="center" vertical="center"/>
    </xf>
    <xf numFmtId="0" fontId="24" fillId="2" borderId="60" xfId="0" applyFont="1" applyFill="1" applyBorder="1" applyAlignment="1">
      <alignment horizontal="center" vertical="center"/>
    </xf>
    <xf numFmtId="0" fontId="22" fillId="0" borderId="53" xfId="0" applyFont="1" applyBorder="1" applyAlignment="1">
      <alignment horizontal="center" vertical="center"/>
    </xf>
    <xf numFmtId="9" fontId="22" fillId="0" borderId="61" xfId="2" applyFont="1" applyFill="1" applyBorder="1" applyAlignment="1">
      <alignment horizontal="center" vertical="center"/>
    </xf>
    <xf numFmtId="0" fontId="22" fillId="0" borderId="55" xfId="0" applyFont="1" applyBorder="1" applyAlignment="1">
      <alignment horizontal="center" vertical="center"/>
    </xf>
    <xf numFmtId="9" fontId="22" fillId="0" borderId="57" xfId="2" applyFont="1" applyFill="1" applyBorder="1" applyAlignment="1">
      <alignment horizontal="center" vertical="center"/>
    </xf>
    <xf numFmtId="0" fontId="22" fillId="0" borderId="57" xfId="0" applyFont="1" applyBorder="1" applyAlignment="1">
      <alignment horizontal="center" vertical="center"/>
    </xf>
    <xf numFmtId="9" fontId="22" fillId="0" borderId="62" xfId="2" applyFont="1" applyFill="1" applyBorder="1" applyAlignment="1">
      <alignment horizontal="center" vertical="center"/>
    </xf>
    <xf numFmtId="9" fontId="21" fillId="0" borderId="0" xfId="2" applyFont="1" applyFill="1" applyBorder="1" applyAlignment="1">
      <alignment horizontal="center" vertical="center"/>
    </xf>
    <xf numFmtId="9" fontId="23" fillId="3" borderId="1" xfId="2" applyFont="1" applyFill="1" applyBorder="1" applyAlignment="1">
      <alignment horizontal="center" vertical="center"/>
    </xf>
    <xf numFmtId="0" fontId="37" fillId="7" borderId="39" xfId="1" applyFont="1" applyFill="1" applyBorder="1" applyAlignment="1">
      <alignment horizontal="center" vertical="center"/>
    </xf>
    <xf numFmtId="165" fontId="22" fillId="4" borderId="39" xfId="4" applyNumberFormat="1" applyFont="1" applyFill="1" applyBorder="1" applyAlignment="1">
      <alignment horizontal="center" vertical="center"/>
    </xf>
    <xf numFmtId="2" fontId="34" fillId="0" borderId="39" xfId="1" applyNumberFormat="1" applyFont="1" applyBorder="1" applyAlignment="1">
      <alignment horizontal="center" vertical="center"/>
    </xf>
    <xf numFmtId="166" fontId="37" fillId="7" borderId="39" xfId="1" applyNumberFormat="1" applyFont="1" applyFill="1" applyBorder="1" applyAlignment="1">
      <alignment horizontal="center" vertical="center"/>
    </xf>
    <xf numFmtId="2" fontId="38" fillId="0" borderId="39" xfId="1" applyNumberFormat="1" applyFont="1" applyBorder="1" applyAlignment="1">
      <alignment horizontal="center" vertical="center"/>
    </xf>
    <xf numFmtId="10" fontId="38" fillId="0" borderId="39" xfId="4" applyNumberFormat="1" applyFont="1" applyBorder="1" applyAlignment="1">
      <alignment horizontal="center" vertical="center"/>
    </xf>
    <xf numFmtId="0" fontId="30" fillId="5" borderId="63" xfId="1" applyFont="1" applyFill="1" applyBorder="1" applyAlignment="1">
      <alignment horizontal="centerContinuous" vertical="center" wrapText="1"/>
    </xf>
    <xf numFmtId="0" fontId="30" fillId="5" borderId="64" xfId="1" applyFont="1" applyFill="1" applyBorder="1" applyAlignment="1">
      <alignment horizontal="centerContinuous" vertical="center" wrapText="1"/>
    </xf>
    <xf numFmtId="0" fontId="30" fillId="5" borderId="65" xfId="1" applyFont="1" applyFill="1" applyBorder="1" applyAlignment="1">
      <alignment horizontal="centerContinuous" vertical="center" wrapText="1"/>
    </xf>
    <xf numFmtId="0" fontId="24" fillId="2" borderId="1" xfId="0" applyFont="1" applyFill="1" applyBorder="1" applyAlignment="1">
      <alignment horizontal="center" vertical="center"/>
    </xf>
    <xf numFmtId="0" fontId="22" fillId="3" borderId="1" xfId="0" applyFont="1" applyFill="1" applyBorder="1" applyAlignment="1">
      <alignment horizontal="center" vertical="center"/>
    </xf>
    <xf numFmtId="2" fontId="34" fillId="0" borderId="0" xfId="1" applyNumberFormat="1" applyFont="1" applyAlignment="1">
      <alignment vertical="center"/>
    </xf>
    <xf numFmtId="165" fontId="34" fillId="0" borderId="0" xfId="1" applyNumberFormat="1" applyFont="1" applyAlignment="1">
      <alignment vertical="center"/>
    </xf>
    <xf numFmtId="0" fontId="51" fillId="0" borderId="0" xfId="0" applyFont="1" applyAlignment="1">
      <alignment vertical="center"/>
    </xf>
    <xf numFmtId="0" fontId="23" fillId="0" borderId="0" xfId="0" applyFont="1" applyAlignment="1">
      <alignment horizontal="center" vertical="center"/>
    </xf>
    <xf numFmtId="0" fontId="30" fillId="0" borderId="0" xfId="1" applyFont="1" applyAlignment="1">
      <alignment horizontal="centerContinuous" vertical="center" wrapText="1"/>
    </xf>
    <xf numFmtId="167" fontId="37" fillId="0" borderId="0" xfId="1" applyNumberFormat="1" applyFont="1" applyAlignment="1">
      <alignment horizontal="center" vertical="center"/>
    </xf>
    <xf numFmtId="165" fontId="34" fillId="0" borderId="0" xfId="1" applyNumberFormat="1" applyFont="1" applyAlignment="1">
      <alignment horizontal="center" vertical="center"/>
    </xf>
    <xf numFmtId="165" fontId="37" fillId="0" borderId="0" xfId="1" applyNumberFormat="1" applyFont="1" applyAlignment="1">
      <alignment horizontal="center" vertical="center"/>
    </xf>
    <xf numFmtId="0" fontId="37" fillId="0" borderId="0" xfId="1" applyFont="1" applyAlignment="1">
      <alignment horizontal="center" vertical="center"/>
    </xf>
    <xf numFmtId="10" fontId="37" fillId="0" borderId="0" xfId="1" applyNumberFormat="1" applyFont="1" applyAlignment="1">
      <alignment horizontal="center" vertical="center"/>
    </xf>
    <xf numFmtId="165" fontId="43" fillId="0" borderId="39" xfId="2" applyNumberFormat="1" applyFont="1" applyFill="1" applyBorder="1" applyAlignment="1">
      <alignment horizontal="center" vertical="center"/>
    </xf>
    <xf numFmtId="165" fontId="43" fillId="0" borderId="38" xfId="2" applyNumberFormat="1" applyFont="1" applyFill="1" applyBorder="1" applyAlignment="1">
      <alignment horizontal="center" vertical="center"/>
    </xf>
    <xf numFmtId="0" fontId="52" fillId="4" borderId="0" xfId="1" applyFont="1" applyFill="1" applyAlignment="1">
      <alignment horizontal="center" vertical="center"/>
    </xf>
    <xf numFmtId="167" fontId="43" fillId="4" borderId="34" xfId="1" applyNumberFormat="1" applyFont="1" applyFill="1" applyBorder="1" applyAlignment="1">
      <alignment horizontal="center" vertical="center"/>
    </xf>
    <xf numFmtId="0" fontId="53" fillId="0" borderId="0" xfId="1" applyFont="1"/>
    <xf numFmtId="0" fontId="49" fillId="0" borderId="0" xfId="1" applyFont="1" applyAlignment="1">
      <alignment horizontal="left" vertical="center"/>
    </xf>
    <xf numFmtId="0" fontId="54" fillId="0" borderId="0" xfId="0" applyFont="1" applyAlignment="1">
      <alignment vertical="center"/>
    </xf>
    <xf numFmtId="164" fontId="23" fillId="0" borderId="0" xfId="0" applyNumberFormat="1" applyFont="1" applyAlignment="1">
      <alignment horizontal="center" vertical="center"/>
    </xf>
    <xf numFmtId="0" fontId="28" fillId="0" borderId="0" xfId="0" applyFont="1" applyAlignment="1">
      <alignment vertical="center"/>
    </xf>
    <xf numFmtId="0" fontId="38" fillId="0" borderId="33" xfId="1" applyFont="1" applyBorder="1" applyAlignment="1">
      <alignment horizontal="left" vertical="center" indent="1"/>
    </xf>
    <xf numFmtId="0" fontId="36" fillId="0" borderId="33" xfId="1" applyFont="1" applyBorder="1" applyAlignment="1">
      <alignment vertical="center"/>
    </xf>
    <xf numFmtId="0" fontId="39" fillId="0" borderId="33" xfId="1" applyFont="1" applyBorder="1" applyAlignment="1">
      <alignment horizontal="left" vertical="center" indent="1"/>
    </xf>
    <xf numFmtId="0" fontId="38" fillId="0" borderId="35" xfId="1" applyFont="1" applyBorder="1" applyAlignment="1">
      <alignment horizontal="left" vertical="center" wrapText="1" indent="1"/>
    </xf>
    <xf numFmtId="0" fontId="22" fillId="0" borderId="0" xfId="0" applyFont="1" applyAlignment="1">
      <alignment horizontal="left" vertical="center" indent="1"/>
    </xf>
    <xf numFmtId="0" fontId="24" fillId="2" borderId="69" xfId="0" applyFont="1" applyFill="1" applyBorder="1" applyAlignment="1">
      <alignment horizontal="center" vertical="center" wrapText="1"/>
    </xf>
    <xf numFmtId="0" fontId="24" fillId="2" borderId="25" xfId="0" applyFont="1" applyFill="1" applyBorder="1" applyAlignment="1">
      <alignment horizontal="center" vertical="center" wrapText="1"/>
    </xf>
    <xf numFmtId="166" fontId="23" fillId="3" borderId="23" xfId="0" applyNumberFormat="1" applyFont="1" applyFill="1" applyBorder="1" applyAlignment="1">
      <alignment horizontal="center" vertical="center"/>
    </xf>
    <xf numFmtId="0" fontId="24" fillId="2" borderId="26" xfId="0" applyFont="1" applyFill="1" applyBorder="1" applyAlignment="1">
      <alignment horizontal="center" vertical="center" wrapText="1"/>
    </xf>
    <xf numFmtId="0" fontId="24" fillId="2" borderId="28" xfId="0" applyFont="1" applyFill="1" applyBorder="1" applyAlignment="1">
      <alignment horizontal="center" vertical="center" wrapText="1"/>
    </xf>
    <xf numFmtId="0" fontId="24" fillId="2" borderId="27" xfId="0" applyFont="1" applyFill="1" applyBorder="1" applyAlignment="1">
      <alignment horizontal="center" vertical="center" wrapText="1"/>
    </xf>
    <xf numFmtId="0" fontId="56" fillId="0" borderId="0" xfId="0" applyFont="1" applyAlignment="1">
      <alignment horizontal="left" vertical="center"/>
    </xf>
    <xf numFmtId="0" fontId="24" fillId="2" borderId="70" xfId="0" applyFont="1" applyFill="1" applyBorder="1" applyAlignment="1">
      <alignment horizontal="center" vertical="center" wrapText="1"/>
    </xf>
    <xf numFmtId="0" fontId="24" fillId="2" borderId="60" xfId="0" applyFont="1" applyFill="1" applyBorder="1" applyAlignment="1">
      <alignment horizontal="center" vertical="center" wrapText="1"/>
    </xf>
    <xf numFmtId="0" fontId="25" fillId="0" borderId="0" xfId="0" applyFont="1" applyAlignment="1">
      <alignment horizontal="left" vertical="center" indent="1"/>
    </xf>
    <xf numFmtId="0" fontId="22" fillId="0" borderId="0" xfId="0" applyFont="1" applyAlignment="1">
      <alignment horizontal="left" vertical="center" indent="2"/>
    </xf>
    <xf numFmtId="0" fontId="20" fillId="4" borderId="0" xfId="1" applyFont="1" applyFill="1" applyAlignment="1">
      <alignment horizontal="center" vertical="center"/>
    </xf>
    <xf numFmtId="0" fontId="11" fillId="4" borderId="0" xfId="1" applyFont="1" applyFill="1" applyAlignment="1">
      <alignment horizontal="center" vertical="center" wrapText="1"/>
    </xf>
    <xf numFmtId="0" fontId="58" fillId="0" borderId="0" xfId="0" applyFont="1" applyAlignment="1">
      <alignment horizontal="center" vertical="center"/>
    </xf>
    <xf numFmtId="0" fontId="11" fillId="4" borderId="0" xfId="1" applyFont="1" applyFill="1" applyAlignment="1">
      <alignment horizontal="left" vertical="top" wrapText="1"/>
    </xf>
    <xf numFmtId="0" fontId="7" fillId="4" borderId="0" xfId="1" applyFont="1" applyFill="1" applyAlignment="1">
      <alignment horizontal="left" vertical="top" wrapText="1"/>
    </xf>
    <xf numFmtId="0" fontId="20" fillId="4" borderId="0" xfId="1" applyFont="1" applyFill="1" applyAlignment="1">
      <alignment horizontal="left" vertical="top" wrapText="1"/>
    </xf>
    <xf numFmtId="2" fontId="40" fillId="0" borderId="0" xfId="1" applyNumberFormat="1" applyFont="1" applyAlignment="1">
      <alignment horizontal="center" vertical="center"/>
    </xf>
    <xf numFmtId="0" fontId="21" fillId="0" borderId="0" xfId="0" applyFont="1" applyAlignment="1">
      <alignment horizontal="right" vertical="center"/>
    </xf>
    <xf numFmtId="0" fontId="24" fillId="2" borderId="1" xfId="0" applyFont="1" applyFill="1" applyBorder="1" applyAlignment="1">
      <alignment horizontal="left" vertical="center"/>
    </xf>
    <xf numFmtId="0" fontId="16" fillId="0" borderId="2" xfId="0" applyFont="1" applyBorder="1" applyAlignment="1">
      <alignment vertical="center"/>
    </xf>
    <xf numFmtId="0" fontId="59" fillId="0" borderId="0" xfId="0" applyFont="1" applyAlignment="1">
      <alignment vertical="center"/>
    </xf>
    <xf numFmtId="0" fontId="60" fillId="0" borderId="0" xfId="0" applyFont="1"/>
    <xf numFmtId="2" fontId="61" fillId="3" borderId="1" xfId="0" applyNumberFormat="1" applyFont="1" applyFill="1" applyBorder="1" applyAlignment="1" applyProtection="1">
      <alignment horizontal="center" vertical="center"/>
      <protection locked="0"/>
    </xf>
    <xf numFmtId="0" fontId="61" fillId="3" borderId="1" xfId="0" applyFont="1" applyFill="1" applyBorder="1" applyAlignment="1" applyProtection="1">
      <alignment horizontal="center" vertical="center"/>
      <protection locked="0"/>
    </xf>
    <xf numFmtId="0" fontId="24" fillId="12" borderId="71" xfId="0" applyFont="1" applyFill="1" applyBorder="1" applyAlignment="1">
      <alignment horizontal="center" vertical="center" wrapText="1"/>
    </xf>
    <xf numFmtId="0" fontId="16" fillId="0" borderId="0" xfId="0" applyFont="1" applyAlignment="1">
      <alignment horizontal="center" vertical="center"/>
    </xf>
    <xf numFmtId="0" fontId="24" fillId="2" borderId="72" xfId="0" applyFont="1" applyFill="1" applyBorder="1" applyAlignment="1">
      <alignment horizontal="center" vertical="center" wrapText="1"/>
    </xf>
    <xf numFmtId="0" fontId="23" fillId="3" borderId="73" xfId="0" applyFont="1" applyFill="1" applyBorder="1" applyAlignment="1">
      <alignment horizontal="center" vertical="center"/>
    </xf>
    <xf numFmtId="0" fontId="23" fillId="3" borderId="29" xfId="0" applyFont="1" applyFill="1" applyBorder="1" applyAlignment="1">
      <alignment horizontal="center" vertical="center"/>
    </xf>
    <xf numFmtId="0" fontId="23" fillId="3" borderId="75" xfId="0" applyFont="1" applyFill="1" applyBorder="1" applyAlignment="1">
      <alignment horizontal="center" vertical="center"/>
    </xf>
    <xf numFmtId="0" fontId="23" fillId="3" borderId="74" xfId="0" applyFont="1" applyFill="1" applyBorder="1" applyAlignment="1">
      <alignment horizontal="center" vertical="center"/>
    </xf>
    <xf numFmtId="0" fontId="23" fillId="3" borderId="76" xfId="0" applyFont="1" applyFill="1" applyBorder="1" applyAlignment="1">
      <alignment horizontal="center" vertical="center"/>
    </xf>
    <xf numFmtId="0" fontId="24" fillId="0" borderId="0" xfId="0" applyFont="1" applyAlignment="1">
      <alignment horizontal="center" vertical="center" wrapText="1"/>
    </xf>
    <xf numFmtId="0" fontId="24" fillId="2" borderId="77" xfId="0" applyFont="1" applyFill="1" applyBorder="1" applyAlignment="1">
      <alignment horizontal="left" vertical="center" wrapText="1"/>
    </xf>
    <xf numFmtId="0" fontId="23" fillId="3" borderId="22" xfId="0" applyFont="1" applyFill="1" applyBorder="1" applyAlignment="1">
      <alignment horizontal="center" vertical="center"/>
    </xf>
    <xf numFmtId="0" fontId="24" fillId="2" borderId="78" xfId="0" applyFont="1" applyFill="1" applyBorder="1" applyAlignment="1">
      <alignment horizontal="left" vertical="center" wrapText="1"/>
    </xf>
    <xf numFmtId="0" fontId="24" fillId="2" borderId="79" xfId="0" applyFont="1" applyFill="1" applyBorder="1" applyAlignment="1">
      <alignment horizontal="left" vertical="center" wrapText="1"/>
    </xf>
    <xf numFmtId="0" fontId="24" fillId="0" borderId="0" xfId="0" applyFont="1" applyAlignment="1">
      <alignment horizontal="left" vertical="center" wrapText="1"/>
    </xf>
    <xf numFmtId="0" fontId="23" fillId="3" borderId="80" xfId="0" applyFont="1" applyFill="1" applyBorder="1" applyAlignment="1">
      <alignment horizontal="center" vertical="center"/>
    </xf>
    <xf numFmtId="0" fontId="23" fillId="3" borderId="81" xfId="0" applyFont="1" applyFill="1" applyBorder="1" applyAlignment="1">
      <alignment horizontal="center" vertical="center"/>
    </xf>
    <xf numFmtId="0" fontId="23" fillId="3" borderId="82" xfId="0" applyFont="1" applyFill="1" applyBorder="1" applyAlignment="1">
      <alignment horizontal="center" vertical="center"/>
    </xf>
    <xf numFmtId="0" fontId="23" fillId="0" borderId="83" xfId="0" applyFont="1" applyBorder="1" applyAlignment="1">
      <alignment horizontal="center" vertical="center"/>
    </xf>
    <xf numFmtId="1" fontId="45" fillId="10" borderId="0" xfId="1" applyNumberFormat="1" applyFont="1" applyFill="1" applyAlignment="1">
      <alignment horizontal="center" vertical="center"/>
    </xf>
    <xf numFmtId="1" fontId="43" fillId="10" borderId="0" xfId="1" applyNumberFormat="1" applyFont="1" applyFill="1" applyAlignment="1">
      <alignment horizontal="center" vertical="center"/>
    </xf>
    <xf numFmtId="1" fontId="44" fillId="0" borderId="44" xfId="1" applyNumberFormat="1" applyFont="1" applyBorder="1" applyAlignment="1">
      <alignment horizontal="center" vertical="center"/>
    </xf>
    <xf numFmtId="165" fontId="50" fillId="10" borderId="0" xfId="2" applyNumberFormat="1" applyFont="1" applyFill="1" applyAlignment="1">
      <alignment horizontal="center" vertical="center"/>
    </xf>
    <xf numFmtId="0" fontId="65" fillId="0" borderId="0" xfId="1" applyFont="1"/>
    <xf numFmtId="0" fontId="66" fillId="0" borderId="0" xfId="0" applyFont="1" applyAlignment="1">
      <alignment vertical="center"/>
    </xf>
    <xf numFmtId="0" fontId="67" fillId="0" borderId="0" xfId="0" applyFont="1" applyAlignment="1">
      <alignment vertical="center"/>
    </xf>
    <xf numFmtId="0" fontId="22" fillId="0" borderId="34" xfId="1" applyFont="1" applyBorder="1" applyAlignment="1">
      <alignment horizontal="center" vertical="center"/>
    </xf>
    <xf numFmtId="0" fontId="23" fillId="3" borderId="10" xfId="0" applyFont="1" applyFill="1" applyBorder="1" applyAlignment="1">
      <alignment horizontal="center" vertical="center"/>
    </xf>
    <xf numFmtId="0" fontId="23" fillId="3" borderId="40" xfId="0" applyFont="1" applyFill="1" applyBorder="1" applyAlignment="1">
      <alignment horizontal="center" vertical="center"/>
    </xf>
    <xf numFmtId="0" fontId="24" fillId="2" borderId="88" xfId="0" applyFont="1" applyFill="1" applyBorder="1" applyAlignment="1">
      <alignment horizontal="center" vertical="center" wrapText="1"/>
    </xf>
    <xf numFmtId="0" fontId="24" fillId="2" borderId="89" xfId="0" applyFont="1" applyFill="1" applyBorder="1" applyAlignment="1">
      <alignment horizontal="center" vertical="center" wrapText="1"/>
    </xf>
    <xf numFmtId="0" fontId="23" fillId="3" borderId="90" xfId="0" applyFont="1" applyFill="1" applyBorder="1" applyAlignment="1">
      <alignment horizontal="center" vertical="center"/>
    </xf>
    <xf numFmtId="0" fontId="23" fillId="3" borderId="91" xfId="0" applyFont="1" applyFill="1" applyBorder="1" applyAlignment="1">
      <alignment horizontal="center" vertical="center"/>
    </xf>
    <xf numFmtId="0" fontId="23" fillId="3" borderId="92" xfId="0" applyFont="1" applyFill="1" applyBorder="1" applyAlignment="1">
      <alignment horizontal="center" vertical="center"/>
    </xf>
    <xf numFmtId="0" fontId="23" fillId="3" borderId="93" xfId="0" applyFont="1" applyFill="1" applyBorder="1" applyAlignment="1">
      <alignment horizontal="center" vertical="center"/>
    </xf>
    <xf numFmtId="0" fontId="23" fillId="3" borderId="94" xfId="0" applyFont="1" applyFill="1" applyBorder="1" applyAlignment="1">
      <alignment horizontal="center" vertical="center"/>
    </xf>
    <xf numFmtId="0" fontId="23" fillId="3" borderId="95" xfId="0" applyFont="1" applyFill="1" applyBorder="1" applyAlignment="1">
      <alignment horizontal="center" vertical="center"/>
    </xf>
    <xf numFmtId="0" fontId="23" fillId="3" borderId="96" xfId="0" applyFont="1" applyFill="1" applyBorder="1" applyAlignment="1">
      <alignment horizontal="center" vertical="center"/>
    </xf>
    <xf numFmtId="0" fontId="44" fillId="0" borderId="0" xfId="0" applyFont="1" applyAlignment="1">
      <alignment vertical="center"/>
    </xf>
    <xf numFmtId="0" fontId="23" fillId="3" borderId="97" xfId="0" applyFont="1" applyFill="1" applyBorder="1" applyAlignment="1">
      <alignment horizontal="center" vertical="center"/>
    </xf>
    <xf numFmtId="0" fontId="23" fillId="3" borderId="98" xfId="0" applyFont="1" applyFill="1" applyBorder="1" applyAlignment="1">
      <alignment horizontal="center" vertical="center"/>
    </xf>
    <xf numFmtId="0" fontId="24" fillId="2" borderId="99" xfId="0" applyFont="1" applyFill="1" applyBorder="1" applyAlignment="1">
      <alignment horizontal="center" vertical="center" wrapText="1"/>
    </xf>
    <xf numFmtId="0" fontId="68" fillId="0" borderId="0" xfId="0" applyFont="1"/>
    <xf numFmtId="0" fontId="23" fillId="0" borderId="0" xfId="0" applyFont="1" applyAlignment="1">
      <alignment horizontal="left" vertical="center"/>
    </xf>
    <xf numFmtId="0" fontId="23" fillId="0" borderId="0" xfId="0" applyFont="1" applyAlignment="1">
      <alignment vertical="center"/>
    </xf>
    <xf numFmtId="0" fontId="22" fillId="0" borderId="0" xfId="0" applyFont="1" applyAlignment="1">
      <alignment horizontal="left" vertical="center"/>
    </xf>
    <xf numFmtId="0" fontId="24" fillId="2" borderId="100" xfId="0" applyFont="1" applyFill="1" applyBorder="1" applyAlignment="1">
      <alignment horizontal="center" vertical="center" wrapText="1"/>
    </xf>
    <xf numFmtId="0" fontId="23" fillId="3" borderId="101" xfId="0" applyFont="1" applyFill="1" applyBorder="1" applyAlignment="1">
      <alignment horizontal="center" vertical="center"/>
    </xf>
    <xf numFmtId="0" fontId="25" fillId="0" borderId="0" xfId="0" applyFont="1" applyAlignment="1">
      <alignment horizontal="center" vertical="center"/>
    </xf>
    <xf numFmtId="0" fontId="19" fillId="4" borderId="0" xfId="1" applyFont="1" applyFill="1" applyAlignment="1">
      <alignment horizontal="left" vertical="center" wrapText="1"/>
    </xf>
    <xf numFmtId="0" fontId="24" fillId="2" borderId="48" xfId="0" applyFont="1" applyFill="1" applyBorder="1" applyAlignment="1">
      <alignment horizontal="center" vertical="center"/>
    </xf>
    <xf numFmtId="0" fontId="24" fillId="2" borderId="49" xfId="0" applyFont="1" applyFill="1" applyBorder="1" applyAlignment="1">
      <alignment horizontal="center" vertical="center"/>
    </xf>
    <xf numFmtId="0" fontId="24" fillId="2" borderId="59" xfId="0" applyFont="1" applyFill="1" applyBorder="1" applyAlignment="1">
      <alignment horizontal="center" vertical="center"/>
    </xf>
    <xf numFmtId="0" fontId="24" fillId="2" borderId="50" xfId="0" applyFont="1" applyFill="1" applyBorder="1" applyAlignment="1">
      <alignment horizontal="center" vertical="center"/>
    </xf>
    <xf numFmtId="0" fontId="23" fillId="3" borderId="12" xfId="0" applyFont="1" applyFill="1" applyBorder="1" applyAlignment="1">
      <alignment horizontal="left" vertical="center"/>
    </xf>
    <xf numFmtId="0" fontId="23" fillId="3" borderId="11" xfId="0" applyFont="1" applyFill="1" applyBorder="1" applyAlignment="1">
      <alignment horizontal="left" vertical="center"/>
    </xf>
    <xf numFmtId="0" fontId="24" fillId="2" borderId="16" xfId="0" applyFont="1" applyFill="1" applyBorder="1" applyAlignment="1">
      <alignment horizontal="center" vertical="center"/>
    </xf>
    <xf numFmtId="0" fontId="24" fillId="2" borderId="18" xfId="0" applyFont="1" applyFill="1" applyBorder="1" applyAlignment="1">
      <alignment horizontal="center" vertical="center"/>
    </xf>
    <xf numFmtId="0" fontId="24" fillId="2" borderId="14" xfId="0" applyFont="1" applyFill="1" applyBorder="1" applyAlignment="1">
      <alignment horizontal="center" vertical="center"/>
    </xf>
    <xf numFmtId="0" fontId="24" fillId="2" borderId="15" xfId="0" applyFont="1" applyFill="1" applyBorder="1" applyAlignment="1">
      <alignment horizontal="center" vertical="center"/>
    </xf>
    <xf numFmtId="0" fontId="24" fillId="2" borderId="13" xfId="0" applyFont="1" applyFill="1" applyBorder="1" applyAlignment="1">
      <alignment horizontal="center" vertical="center"/>
    </xf>
    <xf numFmtId="14" fontId="62" fillId="12" borderId="1" xfId="0" applyNumberFormat="1" applyFont="1" applyFill="1" applyBorder="1" applyAlignment="1">
      <alignment horizontal="left" vertical="center" wrapText="1"/>
    </xf>
    <xf numFmtId="14" fontId="62" fillId="12" borderId="29" xfId="0" applyNumberFormat="1" applyFont="1" applyFill="1" applyBorder="1" applyAlignment="1">
      <alignment horizontal="left" vertical="center" wrapText="1"/>
    </xf>
    <xf numFmtId="14" fontId="62" fillId="12" borderId="30" xfId="0" applyNumberFormat="1" applyFont="1" applyFill="1" applyBorder="1" applyAlignment="1">
      <alignment horizontal="left" vertical="center" wrapText="1"/>
    </xf>
    <xf numFmtId="0" fontId="25" fillId="0" borderId="85" xfId="0" applyFont="1" applyBorder="1" applyAlignment="1">
      <alignment horizontal="center" vertical="center"/>
    </xf>
    <xf numFmtId="0" fontId="25" fillId="0" borderId="86" xfId="0" applyFont="1" applyBorder="1" applyAlignment="1">
      <alignment horizontal="center" vertical="center"/>
    </xf>
    <xf numFmtId="0" fontId="25" fillId="0" borderId="87" xfId="0" applyFont="1" applyBorder="1" applyAlignment="1">
      <alignment horizontal="center" vertical="center"/>
    </xf>
    <xf numFmtId="0" fontId="23" fillId="3" borderId="1" xfId="0" applyFont="1" applyFill="1" applyBorder="1" applyAlignment="1">
      <alignment horizontal="left" vertical="center"/>
    </xf>
    <xf numFmtId="0" fontId="44" fillId="10" borderId="85" xfId="0" applyFont="1" applyFill="1" applyBorder="1" applyAlignment="1">
      <alignment horizontal="center" vertical="center"/>
    </xf>
    <xf numFmtId="0" fontId="44" fillId="10" borderId="86" xfId="0" applyFont="1" applyFill="1" applyBorder="1" applyAlignment="1">
      <alignment horizontal="center" vertical="center"/>
    </xf>
    <xf numFmtId="0" fontId="44" fillId="10" borderId="87" xfId="0" applyFont="1" applyFill="1" applyBorder="1" applyAlignment="1">
      <alignment horizontal="center" vertical="center"/>
    </xf>
    <xf numFmtId="0" fontId="63" fillId="11" borderId="84" xfId="0" applyFont="1" applyFill="1" applyBorder="1" applyAlignment="1">
      <alignment horizontal="left" vertical="center" wrapText="1"/>
    </xf>
    <xf numFmtId="0" fontId="24" fillId="2" borderId="67" xfId="0" applyFont="1" applyFill="1" applyBorder="1" applyAlignment="1">
      <alignment horizontal="center" vertical="center" wrapText="1"/>
    </xf>
    <xf numFmtId="0" fontId="24" fillId="2" borderId="68" xfId="0" applyFont="1" applyFill="1" applyBorder="1" applyAlignment="1">
      <alignment horizontal="center" vertical="center" wrapText="1"/>
    </xf>
    <xf numFmtId="0" fontId="24" fillId="2" borderId="5" xfId="0" applyFont="1" applyFill="1" applyBorder="1" applyAlignment="1">
      <alignment horizontal="center" vertical="center"/>
    </xf>
    <xf numFmtId="0" fontId="24" fillId="2" borderId="69" xfId="0" applyFont="1" applyFill="1" applyBorder="1" applyAlignment="1">
      <alignment horizontal="center" vertical="center"/>
    </xf>
    <xf numFmtId="0" fontId="24" fillId="2" borderId="66" xfId="0" applyFont="1" applyFill="1" applyBorder="1" applyAlignment="1">
      <alignment horizontal="center" vertical="center" wrapText="1"/>
    </xf>
    <xf numFmtId="0" fontId="24" fillId="2" borderId="10" xfId="0" applyFont="1" applyFill="1" applyBorder="1" applyAlignment="1">
      <alignment horizontal="center" vertical="center" wrapText="1"/>
    </xf>
    <xf numFmtId="0" fontId="24" fillId="2" borderId="5" xfId="0" applyFont="1" applyFill="1" applyBorder="1" applyAlignment="1">
      <alignment horizontal="center" vertical="center" wrapText="1"/>
    </xf>
    <xf numFmtId="0" fontId="24" fillId="2" borderId="10" xfId="0" applyFont="1" applyFill="1" applyBorder="1" applyAlignment="1">
      <alignment horizontal="center" vertical="center"/>
    </xf>
  </cellXfs>
  <cellStyles count="5">
    <cellStyle name="Comma" xfId="3" builtinId="3"/>
    <cellStyle name="Normal" xfId="0" builtinId="0"/>
    <cellStyle name="Normal 2" xfId="1" xr:uid="{09257981-186F-442C-9282-1EEBA988AAEE}"/>
    <cellStyle name="Per cent" xfId="2" builtinId="5"/>
    <cellStyle name="Per cent 2" xfId="4" xr:uid="{374593D2-DE7C-4DE7-BFE6-C7422B356895}"/>
  </cellStyles>
  <dxfs count="10">
    <dxf>
      <fill>
        <patternFill>
          <bgColor theme="0"/>
        </patternFill>
      </fill>
    </dxf>
    <dxf>
      <fill>
        <patternFill>
          <bgColor theme="3" tint="0.749961851863155"/>
        </patternFill>
      </fill>
    </dxf>
    <dxf>
      <font>
        <color theme="0"/>
      </font>
      <fill>
        <patternFill patternType="none">
          <bgColor auto="1"/>
        </patternFill>
      </fill>
    </dxf>
    <dxf>
      <fill>
        <patternFill>
          <bgColor theme="0"/>
        </patternFill>
      </fill>
    </dxf>
    <dxf>
      <fill>
        <patternFill>
          <bgColor theme="3" tint="0.749961851863155"/>
        </patternFill>
      </fill>
    </dxf>
    <dxf>
      <fill>
        <patternFill>
          <bgColor theme="3" tint="0.749961851863155"/>
        </patternFill>
      </fill>
    </dxf>
    <dxf>
      <fill>
        <patternFill>
          <bgColor theme="0"/>
        </patternFill>
      </fill>
    </dxf>
    <dxf>
      <font>
        <color theme="0"/>
      </font>
      <fill>
        <patternFill patternType="none">
          <bgColor indexed="65"/>
        </patternFill>
      </fill>
    </dxf>
    <dxf>
      <fill>
        <patternFill patternType="lightUp">
          <bgColor theme="0"/>
        </patternFill>
      </fill>
    </dxf>
    <dxf>
      <fill>
        <patternFill patternType="lightUp">
          <bgColor theme="0"/>
        </patternFill>
      </fill>
    </dxf>
  </dxfs>
  <tableStyles count="0" defaultTableStyle="TableStyleMedium2" defaultPivotStyle="PivotStyleLight16"/>
  <colors>
    <mruColors>
      <color rgb="FFFFFFE7"/>
      <color rgb="FF0000FF"/>
      <color rgb="FF635B98"/>
      <color rgb="FF0000CC"/>
      <color rgb="FF3F6228"/>
      <color rgb="FF548235"/>
      <color rgb="FF900C3E"/>
      <color rgb="FF30668F"/>
      <color rgb="FFAFCEE4"/>
      <color rgb="FF152D3F"/>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styles" Target="styles.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theme" Target="theme/theme1.xml"/><Relationship Id="rId2" Type="http://schemas.openxmlformats.org/officeDocument/2006/relationships/worksheet" Target="worksheets/sheet2.xml"/><Relationship Id="rId16" Type="http://schemas.openxmlformats.org/officeDocument/2006/relationships/calcChain" Target="calcChain.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externalLink" Target="externalLinks/externalLink1.xml"/><Relationship Id="rId5" Type="http://schemas.openxmlformats.org/officeDocument/2006/relationships/worksheet" Target="worksheets/sheet5.xml"/><Relationship Id="rId15" Type="http://schemas.openxmlformats.org/officeDocument/2006/relationships/sheetMetadata" Target="metadata.xml"/><Relationship Id="rId10" Type="http://schemas.openxmlformats.org/officeDocument/2006/relationships/worksheet" Target="worksheets/sheet10.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sharedStrings" Target="sharedStrings.xml"/></Relationships>
</file>

<file path=xl/drawings/_rels/drawing1.xml.rels><?xml version="1.0" encoding="UTF-8" standalone="yes"?>
<Relationships xmlns="http://schemas.openxmlformats.org/package/2006/relationships"><Relationship Id="rId2" Type="http://schemas.openxmlformats.org/officeDocument/2006/relationships/image" Target="../media/image2.png"/><Relationship Id="rId1" Type="http://schemas.openxmlformats.org/officeDocument/2006/relationships/image" Target="../media/image1.jpeg"/></Relationships>
</file>

<file path=xl/drawings/drawing1.xml><?xml version="1.0" encoding="utf-8"?>
<xdr:wsDr xmlns:xdr="http://schemas.openxmlformats.org/drawingml/2006/spreadsheetDrawing" xmlns:a="http://schemas.openxmlformats.org/drawingml/2006/main">
  <xdr:twoCellAnchor editAs="oneCell">
    <xdr:from>
      <xdr:col>1</xdr:col>
      <xdr:colOff>122464</xdr:colOff>
      <xdr:row>1</xdr:row>
      <xdr:rowOff>231321</xdr:rowOff>
    </xdr:from>
    <xdr:to>
      <xdr:col>13</xdr:col>
      <xdr:colOff>59870</xdr:colOff>
      <xdr:row>9</xdr:row>
      <xdr:rowOff>121507</xdr:rowOff>
    </xdr:to>
    <xdr:pic>
      <xdr:nvPicPr>
        <xdr:cNvPr id="3" name="Graphique 1">
          <a:extLst>
            <a:ext uri="{FF2B5EF4-FFF2-40B4-BE49-F238E27FC236}">
              <a16:creationId xmlns:a16="http://schemas.microsoft.com/office/drawing/2014/main" id="{BE8F103F-5951-B8FB-5E89-01E9F53F6EB1}"/>
            </a:ext>
          </a:extLst>
        </xdr:cNvPr>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612321" y="721178"/>
          <a:ext cx="2876550" cy="1275715"/>
        </a:xfrm>
        <a:prstGeom prst="rect">
          <a:avLst/>
        </a:prstGeom>
      </xdr:spPr>
    </xdr:pic>
    <xdr:clientData/>
  </xdr:twoCellAnchor>
  <xdr:twoCellAnchor editAs="oneCell">
    <xdr:from>
      <xdr:col>22</xdr:col>
      <xdr:colOff>99090</xdr:colOff>
      <xdr:row>2</xdr:row>
      <xdr:rowOff>61185</xdr:rowOff>
    </xdr:from>
    <xdr:to>
      <xdr:col>36</xdr:col>
      <xdr:colOff>135349</xdr:colOff>
      <xdr:row>10</xdr:row>
      <xdr:rowOff>67653</xdr:rowOff>
    </xdr:to>
    <xdr:pic>
      <xdr:nvPicPr>
        <xdr:cNvPr id="2" name="Picture 1">
          <a:extLst>
            <a:ext uri="{FF2B5EF4-FFF2-40B4-BE49-F238E27FC236}">
              <a16:creationId xmlns:a16="http://schemas.microsoft.com/office/drawing/2014/main" id="{724F7B6B-E2F6-7FEC-A5FA-C8BBFC53F350}"/>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5487519" y="537435"/>
          <a:ext cx="3465259" cy="1302322"/>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wsDr>
</file>

<file path=xl/externalLinks/_rels/externalLink1.xml.rels><?xml version="1.0" encoding="UTF-8" standalone="yes"?>
<Relationships xmlns="http://schemas.openxmlformats.org/package/2006/relationships"><Relationship Id="rId1" Type="http://schemas.microsoft.com/office/2006/relationships/xlExternalLinkPath/xlPathMissing" Target="271102_Global_Equities_Quant.xls" TargetMode="External"/></Relationships>
</file>

<file path=xl/externalLinks/externalLink1.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Introduction"/>
      <sheetName val="General Information"/>
      <sheetName val="Global Equities"/>
      <sheetName val="Data Japan"/>
      <sheetName val="Data Gal info"/>
      <sheetName val="Mandate B-Europe(exUK) Equities"/>
      <sheetName val="Description Emerging Markets"/>
    </sheetNames>
    <sheetDataSet>
      <sheetData sheetId="0" refreshError="1"/>
      <sheetData sheetId="1" refreshError="1"/>
      <sheetData sheetId="2" refreshError="1"/>
      <sheetData sheetId="3" refreshError="1"/>
      <sheetData sheetId="4" refreshError="1"/>
      <sheetData sheetId="5" refreshError="1"/>
      <sheetData sheetId="6" refreshError="1"/>
    </sheetDataSet>
  </externalBook>
</externalLink>
</file>

<file path=xl/theme/theme1.xml><?xml version="1.0" encoding="utf-8"?>
<a:theme xmlns:a="http://schemas.openxmlformats.org/drawingml/2006/main" name="Office Theme">
  <a:themeElements>
    <a:clrScheme name="Office">
      <a:dk1>
        <a:sysClr val="windowText" lastClr="000000"/>
      </a:dk1>
      <a:lt1>
        <a:sysClr val="window" lastClr="FFFFFF"/>
      </a:lt1>
      <a:dk2>
        <a:srgbClr val="0E2841"/>
      </a:dk2>
      <a:lt2>
        <a:srgbClr val="E8E8E8"/>
      </a:lt2>
      <a:accent1>
        <a:srgbClr val="156082"/>
      </a:accent1>
      <a:accent2>
        <a:srgbClr val="E97132"/>
      </a:accent2>
      <a:accent3>
        <a:srgbClr val="196B24"/>
      </a:accent3>
      <a:accent4>
        <a:srgbClr val="0F9ED5"/>
      </a:accent4>
      <a:accent5>
        <a:srgbClr val="A02B93"/>
      </a:accent5>
      <a:accent6>
        <a:srgbClr val="4EA72E"/>
      </a:accent6>
      <a:hlink>
        <a:srgbClr val="467886"/>
      </a:hlink>
      <a:folHlink>
        <a:srgbClr val="96607D"/>
      </a:folHlink>
    </a:clrScheme>
    <a:fontScheme name="Office">
      <a:majorFont>
        <a:latin typeface="Aptos Display" panose="0211000402020202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Aptos Narrow" panose="0211000402020202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12700" cap="flat" cmpd="sng" algn="ctr">
          <a:solidFill>
            <a:schemeClr val="phClr"/>
          </a:solidFill>
          <a:prstDash val="solid"/>
          <a:miter lim="800000"/>
        </a:ln>
        <a:ln w="19050" cap="flat" cmpd="sng" algn="ctr">
          <a:solidFill>
            <a:schemeClr val="phClr"/>
          </a:solidFill>
          <a:prstDash val="solid"/>
          <a:miter lim="800000"/>
        </a:ln>
        <a:ln w="2540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lnDef>
      <a:spPr/>
      <a:bodyPr/>
      <a:lstStyle/>
      <a:style>
        <a:lnRef idx="2">
          <a:schemeClr val="accent1"/>
        </a:lnRef>
        <a:fillRef idx="0">
          <a:schemeClr val="accent1"/>
        </a:fillRef>
        <a:effectRef idx="1">
          <a:schemeClr val="accent1"/>
        </a:effectRef>
        <a:fontRef idx="minor">
          <a:schemeClr val="tx1"/>
        </a:fontRef>
      </a:style>
    </a:lnDef>
  </a:objectDefaults>
  <a:extraClrSchemeLst/>
  <a:extLst>
    <a:ext uri="{05A4C25C-085E-4340-85A3-A5531E510DB2}">
      <thm15:themeFamily xmlns:thm15="http://schemas.microsoft.com/office/thememl/2012/main" name="Office Theme" id="{2E142A2C-CD16-42D6-873A-C26D2A0506FA}" vid="{1BDDFF52-6CD6-40A5-AB3C-68EB2F1E4D0A}"/>
    </a:ext>
  </a:ext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1" Type="http://schemas.openxmlformats.org/officeDocument/2006/relationships/printerSettings" Target="../printerSettings/printerSettings10.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942FD959-9F06-4EB6-BEA7-068B167C77EE}">
  <sheetPr codeName="Sheet2"/>
  <dimension ref="A2:AT227"/>
  <sheetViews>
    <sheetView showGridLines="0" showZeros="0" tabSelected="1" showOutlineSymbols="0" zoomScale="70" zoomScaleNormal="70" zoomScaleSheetLayoutView="70" workbookViewId="0"/>
  </sheetViews>
  <sheetFormatPr defaultColWidth="9.1796875" defaultRowHeight="13.5" x14ac:dyDescent="0.3"/>
  <cols>
    <col min="1" max="40" width="3.54296875" style="2" customWidth="1"/>
    <col min="41" max="16384" width="9.1796875" style="2"/>
  </cols>
  <sheetData>
    <row r="2" spans="1:46" ht="23" x14ac:dyDescent="0.3">
      <c r="J2" s="3"/>
      <c r="K2" s="3"/>
      <c r="L2" s="3"/>
      <c r="M2" s="3"/>
      <c r="N2" s="3"/>
      <c r="O2" s="3"/>
      <c r="P2" s="3"/>
      <c r="Q2" s="3"/>
      <c r="R2" s="3"/>
      <c r="S2" s="3"/>
      <c r="T2" s="3"/>
      <c r="U2" s="3"/>
      <c r="V2" s="3"/>
      <c r="W2" s="3"/>
      <c r="X2" s="3"/>
      <c r="Y2" s="3"/>
      <c r="Z2" s="3"/>
      <c r="AA2" s="3"/>
      <c r="AB2" s="3"/>
      <c r="AC2" s="3"/>
      <c r="AD2" s="3"/>
      <c r="AE2" s="3"/>
      <c r="AF2" s="3"/>
      <c r="AG2" s="3"/>
      <c r="AH2" s="3"/>
      <c r="AI2" s="3"/>
      <c r="AJ2" s="3"/>
      <c r="AK2" s="3"/>
      <c r="AL2" s="3"/>
      <c r="AM2" s="3"/>
      <c r="AN2" s="3"/>
      <c r="AO2" s="3"/>
      <c r="AP2" s="3"/>
      <c r="AT2" s="26"/>
    </row>
    <row r="3" spans="1:46" ht="23" x14ac:dyDescent="0.3">
      <c r="K3" s="3"/>
      <c r="L3" s="3"/>
      <c r="M3" s="3"/>
      <c r="N3" s="3"/>
      <c r="O3" s="3"/>
      <c r="P3" s="3"/>
      <c r="Q3" s="3"/>
      <c r="R3" s="3"/>
      <c r="S3" s="3"/>
      <c r="T3" s="3"/>
      <c r="U3" s="3"/>
      <c r="V3" s="3"/>
      <c r="W3" s="3"/>
      <c r="X3" s="3"/>
      <c r="Y3" s="3"/>
      <c r="Z3" s="3"/>
      <c r="AA3" s="3"/>
      <c r="AB3" s="3"/>
      <c r="AC3" s="3"/>
      <c r="AD3" s="3"/>
      <c r="AE3" s="3"/>
      <c r="AF3" s="3"/>
      <c r="AG3" s="3"/>
      <c r="AH3" s="3"/>
      <c r="AI3" s="3"/>
      <c r="AJ3" s="3"/>
      <c r="AK3" s="3"/>
      <c r="AL3" s="3"/>
      <c r="AM3" s="4"/>
      <c r="AT3" s="26"/>
    </row>
    <row r="4" spans="1:46" ht="12.75" customHeight="1" x14ac:dyDescent="0.3">
      <c r="A4" s="5"/>
      <c r="B4" s="5"/>
      <c r="C4" s="5"/>
      <c r="D4" s="5"/>
      <c r="E4" s="5"/>
      <c r="F4" s="5"/>
      <c r="G4" s="5"/>
      <c r="H4" s="5"/>
      <c r="I4" s="5"/>
      <c r="J4" s="5"/>
      <c r="K4" s="5"/>
      <c r="L4" s="5"/>
      <c r="M4" s="5"/>
      <c r="N4" s="5"/>
      <c r="O4" s="5"/>
      <c r="P4" s="5"/>
      <c r="Q4" s="5"/>
      <c r="R4" s="5"/>
      <c r="S4" s="5"/>
      <c r="T4" s="5"/>
      <c r="U4" s="5"/>
      <c r="V4" s="5"/>
      <c r="W4" s="5"/>
      <c r="X4" s="5"/>
      <c r="Y4" s="5"/>
      <c r="Z4" s="5"/>
      <c r="AA4" s="5"/>
      <c r="AB4" s="5"/>
      <c r="AC4" s="5"/>
      <c r="AD4" s="5"/>
      <c r="AE4" s="5"/>
      <c r="AF4" s="5"/>
      <c r="AG4" s="5"/>
      <c r="AH4" s="5"/>
      <c r="AI4" s="5"/>
      <c r="AJ4" s="5"/>
      <c r="AK4" s="5"/>
      <c r="AL4" s="5"/>
      <c r="AM4" s="5"/>
      <c r="AT4" s="26"/>
    </row>
    <row r="5" spans="1:46" ht="13.5" customHeight="1" x14ac:dyDescent="0.3">
      <c r="A5" s="6"/>
      <c r="B5" s="7"/>
      <c r="C5" s="7"/>
      <c r="D5" s="7"/>
      <c r="E5" s="7"/>
      <c r="F5" s="7"/>
      <c r="G5" s="7"/>
      <c r="H5" s="7"/>
      <c r="I5" s="7"/>
      <c r="J5" s="7"/>
      <c r="K5" s="7"/>
      <c r="L5" s="7"/>
      <c r="M5" s="7"/>
      <c r="N5" s="7"/>
      <c r="O5" s="7"/>
      <c r="P5" s="7"/>
      <c r="Q5" s="7"/>
      <c r="R5" s="7"/>
      <c r="S5" s="7"/>
      <c r="T5" s="7"/>
      <c r="U5" s="7"/>
      <c r="V5" s="7"/>
      <c r="W5" s="7"/>
      <c r="X5" s="7"/>
      <c r="Y5" s="7"/>
      <c r="Z5" s="7"/>
      <c r="AA5" s="7"/>
      <c r="AB5" s="7"/>
      <c r="AC5" s="7"/>
      <c r="AD5" s="7"/>
      <c r="AE5" s="7"/>
      <c r="AF5" s="7"/>
      <c r="AG5" s="7"/>
      <c r="AT5" s="26"/>
    </row>
    <row r="6" spans="1:46" ht="15.5" x14ac:dyDescent="0.35">
      <c r="A6" s="6"/>
      <c r="B6" s="7"/>
      <c r="C6" s="7"/>
      <c r="D6" s="7"/>
      <c r="E6" s="7"/>
      <c r="F6" s="7"/>
      <c r="G6" s="7"/>
      <c r="H6" s="7"/>
      <c r="I6" s="7"/>
      <c r="J6" s="7"/>
      <c r="K6" s="7"/>
      <c r="L6" s="7"/>
      <c r="M6" s="7"/>
      <c r="N6" s="7"/>
      <c r="O6" s="7"/>
      <c r="P6" s="7"/>
      <c r="Q6" s="7"/>
      <c r="R6" s="7"/>
      <c r="S6" s="7"/>
      <c r="T6" s="7"/>
      <c r="U6" s="7"/>
      <c r="V6" s="7"/>
      <c r="W6" s="7"/>
      <c r="X6" s="7"/>
      <c r="Y6" s="7"/>
      <c r="Z6" s="7"/>
      <c r="AA6" s="7"/>
      <c r="AB6" s="7"/>
      <c r="AC6"/>
      <c r="AD6" s="7"/>
      <c r="AE6" s="7"/>
      <c r="AF6" s="7"/>
      <c r="AG6" s="7"/>
      <c r="AT6" s="26"/>
    </row>
    <row r="7" spans="1:46" ht="4.1500000000000004" customHeight="1" x14ac:dyDescent="0.3">
      <c r="A7" s="8"/>
      <c r="B7" s="8"/>
      <c r="C7" s="8"/>
      <c r="D7" s="8"/>
      <c r="E7" s="8"/>
      <c r="F7" s="8"/>
      <c r="G7" s="8"/>
      <c r="H7" s="8"/>
      <c r="I7" s="8"/>
      <c r="J7" s="8"/>
      <c r="K7" s="8"/>
      <c r="L7" s="8"/>
      <c r="M7" s="8"/>
      <c r="N7" s="8"/>
      <c r="O7" s="8"/>
      <c r="P7" s="8"/>
      <c r="Q7" s="8"/>
      <c r="R7" s="8"/>
      <c r="S7" s="8"/>
      <c r="T7" s="8"/>
      <c r="U7" s="8"/>
      <c r="V7" s="8"/>
      <c r="W7" s="8"/>
      <c r="X7" s="8"/>
      <c r="Y7" s="8"/>
      <c r="Z7" s="8"/>
      <c r="AA7" s="8"/>
      <c r="AB7" s="8"/>
      <c r="AC7" s="8"/>
      <c r="AD7" s="8"/>
      <c r="AE7" s="8"/>
      <c r="AF7" s="8"/>
      <c r="AG7" s="8"/>
      <c r="AH7" s="8"/>
      <c r="AI7" s="8"/>
      <c r="AJ7" s="8"/>
      <c r="AK7" s="8"/>
      <c r="AL7" s="8"/>
      <c r="AM7" s="8"/>
    </row>
    <row r="8" spans="1:46" x14ac:dyDescent="0.3">
      <c r="B8" s="9"/>
      <c r="C8" s="9"/>
      <c r="D8" s="9"/>
      <c r="E8" s="9"/>
      <c r="F8" s="9"/>
      <c r="G8" s="9"/>
      <c r="H8" s="9"/>
      <c r="I8" s="9"/>
      <c r="J8" s="9"/>
      <c r="K8" s="9"/>
      <c r="L8" s="9"/>
      <c r="M8" s="9"/>
      <c r="N8" s="9"/>
      <c r="O8" s="9"/>
      <c r="P8" s="9"/>
      <c r="Q8" s="9"/>
      <c r="R8" s="9"/>
      <c r="S8" s="9"/>
      <c r="T8" s="9"/>
      <c r="U8" s="9"/>
      <c r="V8" s="9"/>
      <c r="W8" s="10"/>
      <c r="X8" s="10"/>
      <c r="Y8" s="10"/>
      <c r="Z8" s="10"/>
      <c r="AA8" s="10"/>
      <c r="AB8" s="10"/>
      <c r="AC8" s="10"/>
      <c r="AD8" s="10"/>
      <c r="AE8" s="10"/>
      <c r="AF8" s="10"/>
      <c r="AG8" s="10"/>
      <c r="AH8" s="10"/>
      <c r="AI8" s="10"/>
      <c r="AJ8" s="10"/>
      <c r="AK8" s="10"/>
      <c r="AL8" s="11"/>
      <c r="AT8" s="26"/>
    </row>
    <row r="9" spans="1:46" ht="4.1500000000000004" customHeight="1" x14ac:dyDescent="0.3">
      <c r="B9" s="9"/>
      <c r="C9" s="9"/>
      <c r="D9" s="9"/>
      <c r="E9" s="9"/>
      <c r="F9" s="9"/>
      <c r="G9" s="9"/>
      <c r="H9" s="9"/>
      <c r="I9" s="12"/>
      <c r="J9" s="12"/>
      <c r="K9" s="12"/>
      <c r="L9" s="12"/>
      <c r="M9" s="12"/>
      <c r="N9" s="12"/>
      <c r="O9" s="12"/>
      <c r="P9" s="12"/>
      <c r="Q9" s="12"/>
      <c r="R9" s="9"/>
      <c r="S9" s="9"/>
      <c r="T9" s="12"/>
      <c r="U9" s="12"/>
      <c r="V9" s="12"/>
      <c r="W9" s="13"/>
      <c r="X9" s="13"/>
      <c r="Y9" s="13"/>
      <c r="Z9" s="13"/>
      <c r="AA9" s="13"/>
      <c r="AB9" s="13"/>
      <c r="AC9" s="13"/>
      <c r="AD9" s="13"/>
      <c r="AE9" s="13"/>
      <c r="AF9" s="13"/>
      <c r="AG9" s="13"/>
      <c r="AH9" s="13"/>
      <c r="AI9" s="13"/>
      <c r="AJ9" s="13"/>
      <c r="AK9" s="14"/>
      <c r="AL9" s="11"/>
      <c r="AM9" s="11"/>
    </row>
    <row r="10" spans="1:46" ht="12.75" customHeight="1" x14ac:dyDescent="0.3">
      <c r="B10" s="15"/>
      <c r="C10" s="15"/>
      <c r="D10" s="15"/>
      <c r="E10" s="15"/>
      <c r="F10" s="15"/>
      <c r="G10" s="15"/>
      <c r="H10" s="15"/>
      <c r="I10" s="15"/>
      <c r="J10" s="15"/>
      <c r="K10" s="15"/>
      <c r="L10" s="15"/>
      <c r="M10" s="15"/>
      <c r="N10" s="15"/>
      <c r="O10" s="15"/>
      <c r="P10" s="15"/>
      <c r="Q10" s="15"/>
      <c r="R10" s="15"/>
      <c r="S10" s="15"/>
      <c r="T10" s="15"/>
      <c r="U10" s="15"/>
      <c r="V10" s="15"/>
      <c r="W10" s="15"/>
      <c r="X10" s="15"/>
      <c r="Y10" s="15"/>
      <c r="Z10" s="15"/>
      <c r="AA10" s="15"/>
      <c r="AB10" s="15"/>
      <c r="AC10" s="15"/>
      <c r="AD10" s="15"/>
      <c r="AE10" s="15"/>
      <c r="AF10" s="15"/>
      <c r="AG10" s="15"/>
      <c r="AH10" s="15"/>
      <c r="AI10" s="15"/>
      <c r="AJ10" s="15"/>
      <c r="AK10" s="15"/>
      <c r="AL10" s="15"/>
      <c r="AM10" s="11"/>
    </row>
    <row r="11" spans="1:46" ht="9.75" customHeight="1" x14ac:dyDescent="0.3">
      <c r="B11" s="15"/>
      <c r="C11" s="15"/>
      <c r="D11" s="15"/>
      <c r="E11" s="15"/>
      <c r="F11" s="15"/>
      <c r="G11" s="15"/>
      <c r="H11" s="15"/>
      <c r="I11" s="15"/>
      <c r="J11" s="15"/>
      <c r="K11" s="15"/>
      <c r="L11" s="15"/>
      <c r="M11" s="15"/>
      <c r="N11" s="15"/>
      <c r="O11" s="15"/>
      <c r="P11" s="15"/>
      <c r="Q11" s="15"/>
      <c r="R11" s="15"/>
      <c r="S11" s="15"/>
      <c r="T11" s="15"/>
      <c r="U11" s="15"/>
      <c r="V11" s="15"/>
      <c r="W11" s="15"/>
      <c r="X11" s="15"/>
      <c r="Y11" s="15"/>
      <c r="Z11" s="15"/>
      <c r="AA11" s="15"/>
      <c r="AB11" s="15"/>
      <c r="AC11" s="15"/>
      <c r="AD11" s="15"/>
      <c r="AE11" s="15"/>
      <c r="AF11" s="15"/>
      <c r="AG11" s="15"/>
      <c r="AH11" s="15"/>
      <c r="AI11" s="15"/>
      <c r="AJ11" s="15"/>
      <c r="AK11" s="15"/>
      <c r="AL11" s="15"/>
      <c r="AM11" s="11"/>
      <c r="AT11" s="26"/>
    </row>
    <row r="12" spans="1:46" ht="19.5" customHeight="1" x14ac:dyDescent="0.3">
      <c r="B12" s="15"/>
      <c r="C12" s="16"/>
      <c r="D12" s="16"/>
      <c r="E12" s="16"/>
      <c r="F12" s="16"/>
      <c r="G12" s="16"/>
      <c r="H12" s="16"/>
      <c r="I12" s="16"/>
      <c r="J12" s="16"/>
      <c r="K12" s="16"/>
      <c r="L12" s="16"/>
      <c r="M12" s="16"/>
      <c r="N12" s="16"/>
      <c r="O12" s="16"/>
      <c r="P12" s="16"/>
      <c r="Q12" s="16"/>
      <c r="R12" s="16"/>
      <c r="S12" s="16"/>
      <c r="T12" s="16"/>
      <c r="U12" s="16"/>
      <c r="V12" s="16"/>
      <c r="W12" s="16"/>
      <c r="X12" s="16"/>
      <c r="Y12" s="16"/>
      <c r="Z12" s="16"/>
      <c r="AA12" s="16"/>
      <c r="AB12" s="16"/>
      <c r="AC12" s="16"/>
      <c r="AD12" s="16"/>
      <c r="AE12" s="16"/>
      <c r="AF12" s="16"/>
      <c r="AG12" s="16"/>
      <c r="AH12" s="16"/>
      <c r="AI12" s="16"/>
      <c r="AJ12" s="16"/>
      <c r="AK12" s="15"/>
      <c r="AL12" s="15"/>
      <c r="AM12" s="11"/>
    </row>
    <row r="13" spans="1:46" ht="22.5" customHeight="1" x14ac:dyDescent="0.3">
      <c r="B13" s="15"/>
      <c r="C13" s="17"/>
      <c r="D13" s="17"/>
      <c r="E13" s="17"/>
      <c r="F13" s="17"/>
      <c r="G13" s="17"/>
      <c r="H13" s="17"/>
      <c r="I13" s="17"/>
      <c r="J13" s="17"/>
      <c r="K13" s="17"/>
      <c r="L13" s="17"/>
      <c r="M13" s="17"/>
      <c r="N13" s="17"/>
      <c r="O13" s="17"/>
      <c r="P13" s="17"/>
      <c r="Q13" s="17"/>
      <c r="R13" s="17"/>
      <c r="S13" s="17"/>
      <c r="T13" s="18"/>
      <c r="U13" s="18"/>
      <c r="V13" s="18"/>
      <c r="W13" s="18"/>
      <c r="X13" s="18"/>
      <c r="Y13" s="18"/>
      <c r="Z13" s="18"/>
      <c r="AA13" s="18"/>
      <c r="AB13" s="18"/>
      <c r="AC13" s="18"/>
      <c r="AD13" s="18"/>
      <c r="AE13" s="18"/>
      <c r="AF13" s="18"/>
      <c r="AG13" s="18"/>
      <c r="AH13" s="18"/>
      <c r="AI13" s="18"/>
      <c r="AJ13" s="18"/>
      <c r="AK13" s="15"/>
      <c r="AL13" s="15"/>
      <c r="AM13" s="11"/>
    </row>
    <row r="14" spans="1:46" ht="20.25" customHeight="1" x14ac:dyDescent="0.3">
      <c r="B14" s="15"/>
      <c r="D14" s="242"/>
      <c r="E14" s="242"/>
      <c r="F14" s="242"/>
      <c r="G14" s="242"/>
      <c r="H14" s="242"/>
      <c r="I14" s="242"/>
      <c r="J14" s="242"/>
      <c r="K14" s="242"/>
      <c r="L14" s="242"/>
      <c r="M14" s="242"/>
      <c r="N14" s="242"/>
      <c r="O14" s="242"/>
      <c r="P14" s="240"/>
      <c r="Q14" s="242"/>
      <c r="R14" s="242"/>
      <c r="T14" s="243"/>
      <c r="U14" s="243"/>
      <c r="V14" s="243"/>
      <c r="W14" s="243"/>
      <c r="X14" s="243"/>
      <c r="Y14" s="243"/>
      <c r="Z14" s="243"/>
      <c r="AA14" s="243"/>
      <c r="AB14" s="243"/>
      <c r="AC14" s="243"/>
      <c r="AD14" s="243"/>
      <c r="AE14" s="243"/>
      <c r="AF14" s="243"/>
      <c r="AG14" s="243"/>
      <c r="AH14" s="243"/>
      <c r="AI14" s="243"/>
      <c r="AJ14" s="243"/>
      <c r="AK14" s="15"/>
      <c r="AL14" s="15"/>
      <c r="AM14" s="11"/>
    </row>
    <row r="15" spans="1:46" ht="23" x14ac:dyDescent="0.3">
      <c r="B15" s="15"/>
      <c r="D15" s="244"/>
      <c r="E15" s="244"/>
      <c r="F15" s="244"/>
      <c r="G15" s="244"/>
      <c r="H15" s="244"/>
      <c r="I15" s="244"/>
      <c r="J15" s="244"/>
      <c r="K15" s="244"/>
      <c r="L15" s="244"/>
      <c r="M15" s="244"/>
      <c r="N15" s="244"/>
      <c r="O15" s="244"/>
      <c r="P15" s="241" t="s">
        <v>175</v>
      </c>
      <c r="Q15" s="244"/>
      <c r="R15" s="244"/>
      <c r="T15" s="244"/>
      <c r="U15" s="244"/>
      <c r="V15" s="244"/>
      <c r="W15" s="244"/>
      <c r="X15" s="244"/>
      <c r="Y15" s="244"/>
      <c r="Z15" s="244"/>
      <c r="AA15" s="244"/>
      <c r="AB15" s="244"/>
      <c r="AC15" s="244"/>
      <c r="AD15" s="244"/>
      <c r="AE15" s="244"/>
      <c r="AF15" s="244"/>
      <c r="AG15" s="244"/>
      <c r="AH15" s="244"/>
      <c r="AI15" s="244"/>
      <c r="AJ15" s="244"/>
      <c r="AK15" s="60"/>
      <c r="AL15" s="61"/>
      <c r="AM15" s="11"/>
    </row>
    <row r="16" spans="1:46" ht="23" x14ac:dyDescent="0.3">
      <c r="B16" s="15"/>
      <c r="D16" s="244"/>
      <c r="E16" s="244"/>
      <c r="F16" s="244"/>
      <c r="G16" s="244"/>
      <c r="H16" s="244"/>
      <c r="I16" s="244"/>
      <c r="J16" s="244"/>
      <c r="K16" s="244"/>
      <c r="L16" s="244"/>
      <c r="M16" s="244"/>
      <c r="N16" s="244"/>
      <c r="O16" s="244"/>
      <c r="P16" s="239"/>
      <c r="Q16" s="244"/>
      <c r="R16" s="244"/>
      <c r="T16" s="244"/>
      <c r="U16" s="244"/>
      <c r="V16" s="244"/>
      <c r="W16" s="244"/>
      <c r="X16" s="244"/>
      <c r="Y16" s="244"/>
      <c r="Z16" s="244"/>
      <c r="AA16" s="244"/>
      <c r="AB16" s="244"/>
      <c r="AC16" s="244"/>
      <c r="AD16" s="244"/>
      <c r="AE16" s="244"/>
      <c r="AF16" s="244"/>
      <c r="AG16" s="244"/>
      <c r="AH16" s="244"/>
      <c r="AI16" s="244"/>
      <c r="AJ16" s="244"/>
      <c r="AK16" s="60"/>
      <c r="AL16" s="61"/>
      <c r="AM16" s="11"/>
    </row>
    <row r="17" spans="1:39" ht="15" customHeight="1" x14ac:dyDescent="0.3">
      <c r="B17" s="15"/>
      <c r="D17" s="244"/>
      <c r="E17" s="244"/>
      <c r="F17" s="244"/>
      <c r="G17" s="244"/>
      <c r="H17" s="244"/>
      <c r="I17" s="244"/>
      <c r="J17" s="244"/>
      <c r="K17" s="244"/>
      <c r="L17" s="244"/>
      <c r="M17" s="244"/>
      <c r="N17" s="244"/>
      <c r="O17" s="244"/>
      <c r="P17" s="58"/>
      <c r="Q17" s="244"/>
      <c r="R17" s="244"/>
      <c r="T17" s="244"/>
      <c r="U17" s="244"/>
      <c r="V17" s="244"/>
      <c r="W17" s="244"/>
      <c r="X17" s="244"/>
      <c r="Y17" s="244"/>
      <c r="Z17" s="244"/>
      <c r="AA17" s="244"/>
      <c r="AB17" s="244"/>
      <c r="AC17" s="244"/>
      <c r="AD17" s="244"/>
      <c r="AE17" s="244"/>
      <c r="AF17" s="244"/>
      <c r="AG17" s="244"/>
      <c r="AH17" s="244"/>
      <c r="AI17" s="244"/>
      <c r="AJ17" s="244"/>
      <c r="AK17" s="58"/>
      <c r="AL17" s="15"/>
      <c r="AM17" s="11"/>
    </row>
    <row r="18" spans="1:39" ht="46" customHeight="1" x14ac:dyDescent="0.3">
      <c r="B18" s="15"/>
      <c r="D18" s="244"/>
      <c r="E18" s="244"/>
      <c r="F18" s="244"/>
      <c r="G18" s="244"/>
      <c r="H18" s="244"/>
      <c r="I18" s="244"/>
      <c r="J18" s="244"/>
      <c r="K18" s="244"/>
      <c r="L18" s="244"/>
      <c r="M18" s="244"/>
      <c r="N18" s="244"/>
      <c r="O18" s="244"/>
      <c r="P18" s="241" t="s">
        <v>267</v>
      </c>
      <c r="Q18" s="244"/>
      <c r="R18" s="244"/>
      <c r="T18" s="244"/>
      <c r="U18" s="244"/>
      <c r="V18" s="244"/>
      <c r="W18" s="244"/>
      <c r="X18" s="244"/>
      <c r="Y18" s="244"/>
      <c r="Z18" s="244"/>
      <c r="AA18" s="244"/>
      <c r="AB18" s="244"/>
      <c r="AC18" s="244"/>
      <c r="AD18" s="244"/>
      <c r="AE18" s="244"/>
      <c r="AF18" s="244"/>
      <c r="AG18" s="244"/>
      <c r="AH18" s="244"/>
      <c r="AI18" s="244"/>
      <c r="AJ18" s="244"/>
      <c r="AK18" s="60"/>
      <c r="AL18" s="61"/>
      <c r="AM18" s="11"/>
    </row>
    <row r="19" spans="1:39" ht="23" x14ac:dyDescent="0.3">
      <c r="B19" s="15"/>
      <c r="D19" s="244"/>
      <c r="E19" s="244"/>
      <c r="F19" s="244"/>
      <c r="G19" s="244"/>
      <c r="H19" s="244"/>
      <c r="I19" s="244"/>
      <c r="J19" s="244"/>
      <c r="K19" s="244"/>
      <c r="L19" s="244"/>
      <c r="M19" s="244" t="s">
        <v>0</v>
      </c>
      <c r="N19" s="244"/>
      <c r="O19" s="244"/>
      <c r="P19" s="239"/>
      <c r="Q19" s="244"/>
      <c r="R19" s="244"/>
      <c r="T19" s="244"/>
      <c r="U19" s="244"/>
      <c r="V19" s="244"/>
      <c r="W19" s="244"/>
      <c r="X19" s="244"/>
      <c r="Y19" s="244"/>
      <c r="Z19" s="244"/>
      <c r="AA19" s="244"/>
      <c r="AB19" s="244"/>
      <c r="AC19" s="244"/>
      <c r="AD19" s="244"/>
      <c r="AE19" s="244"/>
      <c r="AF19" s="244"/>
      <c r="AG19" s="244"/>
      <c r="AH19" s="244"/>
      <c r="AI19" s="244"/>
      <c r="AJ19" s="244"/>
      <c r="AK19" s="60"/>
      <c r="AL19" s="61"/>
      <c r="AM19" s="11"/>
    </row>
    <row r="20" spans="1:39" ht="23.5" customHeight="1" x14ac:dyDescent="0.3">
      <c r="A20" s="19"/>
      <c r="B20" s="15"/>
      <c r="D20" s="244"/>
      <c r="E20" s="244"/>
      <c r="F20" s="244"/>
      <c r="G20" s="244"/>
      <c r="H20" s="244"/>
      <c r="I20" s="244"/>
      <c r="J20" s="244"/>
      <c r="K20" s="244"/>
      <c r="L20" s="244"/>
      <c r="M20" s="244"/>
      <c r="N20" s="244"/>
      <c r="O20" s="244"/>
      <c r="P20" s="241" t="s">
        <v>176</v>
      </c>
      <c r="Q20" s="244"/>
      <c r="R20" s="244"/>
      <c r="T20" s="244"/>
      <c r="U20" s="244"/>
      <c r="V20" s="244"/>
      <c r="W20" s="244"/>
      <c r="X20" s="244"/>
      <c r="Y20" s="244"/>
      <c r="Z20" s="244"/>
      <c r="AA20" s="244"/>
      <c r="AB20" s="244"/>
      <c r="AC20" s="244"/>
      <c r="AD20" s="244"/>
      <c r="AE20" s="244"/>
      <c r="AF20" s="244"/>
      <c r="AG20" s="244"/>
      <c r="AH20" s="244"/>
      <c r="AI20" s="244"/>
      <c r="AJ20" s="244"/>
      <c r="AK20" s="60"/>
      <c r="AL20" s="61"/>
      <c r="AM20" s="7"/>
    </row>
    <row r="21" spans="1:39" ht="12.75" customHeight="1" x14ac:dyDescent="0.3">
      <c r="A21" s="11"/>
      <c r="B21" s="15"/>
      <c r="C21" s="244"/>
      <c r="D21" s="244"/>
      <c r="E21" s="244"/>
      <c r="F21" s="244"/>
      <c r="G21" s="244"/>
      <c r="H21" s="244"/>
      <c r="I21" s="244"/>
      <c r="J21" s="244"/>
      <c r="K21" s="244"/>
      <c r="L21" s="244"/>
      <c r="M21" s="244"/>
      <c r="N21" s="244"/>
      <c r="O21" s="244"/>
      <c r="P21" s="244"/>
      <c r="Q21" s="244"/>
      <c r="R21" s="244"/>
      <c r="S21" s="244"/>
      <c r="T21" s="244"/>
      <c r="U21" s="244"/>
      <c r="V21" s="244"/>
      <c r="W21" s="244"/>
      <c r="X21" s="244"/>
      <c r="Y21" s="244"/>
      <c r="Z21" s="244"/>
      <c r="AA21" s="244"/>
      <c r="AB21" s="244"/>
      <c r="AC21" s="244"/>
      <c r="AD21" s="244"/>
      <c r="AE21" s="244"/>
      <c r="AF21" s="244"/>
      <c r="AG21" s="244"/>
      <c r="AH21" s="244"/>
      <c r="AI21" s="244"/>
      <c r="AJ21" s="244"/>
      <c r="AK21" s="58"/>
      <c r="AL21" s="15"/>
    </row>
    <row r="22" spans="1:39" ht="12.75" customHeight="1" x14ac:dyDescent="0.3">
      <c r="A22" s="11"/>
      <c r="B22" s="15"/>
      <c r="C22" s="58"/>
      <c r="D22" s="58"/>
      <c r="E22" s="58"/>
      <c r="F22" s="58"/>
      <c r="G22" s="58"/>
      <c r="H22" s="58"/>
      <c r="I22" s="58"/>
      <c r="J22" s="58"/>
      <c r="K22" s="58"/>
      <c r="L22" s="58"/>
      <c r="M22" s="58"/>
      <c r="N22" s="58"/>
      <c r="O22" s="58"/>
      <c r="P22" s="58"/>
      <c r="Q22" s="58"/>
      <c r="R22" s="58"/>
      <c r="S22" s="58"/>
      <c r="T22" s="58"/>
      <c r="U22" s="58"/>
      <c r="V22" s="58"/>
      <c r="W22" s="58"/>
      <c r="X22" s="58"/>
      <c r="Y22" s="58"/>
      <c r="Z22" s="58"/>
      <c r="AA22" s="58"/>
      <c r="AB22" s="58"/>
      <c r="AC22" s="58"/>
      <c r="AD22" s="58"/>
      <c r="AE22" s="58"/>
      <c r="AF22" s="58"/>
      <c r="AG22" s="58"/>
      <c r="AH22" s="58"/>
      <c r="AI22" s="58"/>
      <c r="AJ22" s="58"/>
      <c r="AK22" s="58"/>
      <c r="AL22" s="15"/>
    </row>
    <row r="23" spans="1:39" ht="12.75" customHeight="1" x14ac:dyDescent="0.3">
      <c r="A23" s="11"/>
      <c r="B23" s="15"/>
      <c r="C23" s="58"/>
      <c r="D23" s="58"/>
      <c r="E23" s="58"/>
      <c r="F23" s="58"/>
      <c r="G23" s="58"/>
      <c r="H23" s="58"/>
      <c r="I23" s="58"/>
      <c r="J23" s="58"/>
      <c r="K23" s="58"/>
      <c r="L23" s="58"/>
      <c r="M23" s="58"/>
      <c r="N23" s="58"/>
      <c r="O23" s="58"/>
      <c r="P23" s="58"/>
      <c r="Q23" s="58"/>
      <c r="R23" s="58"/>
      <c r="S23" s="58"/>
      <c r="T23" s="58"/>
      <c r="U23" s="58"/>
      <c r="V23" s="58"/>
      <c r="W23" s="58"/>
      <c r="X23" s="58"/>
      <c r="Y23" s="58"/>
      <c r="Z23" s="58"/>
      <c r="AA23" s="58"/>
      <c r="AB23" s="58"/>
      <c r="AC23" s="58"/>
      <c r="AD23" s="58"/>
      <c r="AE23" s="58"/>
      <c r="AF23" s="58"/>
      <c r="AG23" s="58"/>
      <c r="AH23" s="58"/>
      <c r="AI23" s="58"/>
      <c r="AJ23" s="58"/>
      <c r="AK23" s="58"/>
      <c r="AL23" s="15"/>
    </row>
    <row r="24" spans="1:39" ht="12.75" customHeight="1" x14ac:dyDescent="0.3">
      <c r="A24" s="11"/>
      <c r="B24" s="15"/>
      <c r="D24" s="58"/>
      <c r="E24" s="58"/>
      <c r="F24" s="58"/>
      <c r="G24" s="58"/>
      <c r="H24" s="58"/>
      <c r="I24" s="58"/>
      <c r="J24" s="58"/>
      <c r="K24" s="58"/>
      <c r="L24" s="58"/>
      <c r="M24" s="58"/>
      <c r="N24" s="58"/>
      <c r="O24" s="58"/>
      <c r="P24" s="58"/>
      <c r="Q24" s="58"/>
      <c r="R24" s="58"/>
      <c r="S24" s="58"/>
      <c r="T24" s="58"/>
      <c r="U24" s="58"/>
      <c r="V24" s="58"/>
      <c r="W24" s="58"/>
      <c r="X24" s="58"/>
      <c r="Y24" s="58"/>
      <c r="Z24" s="58"/>
      <c r="AA24" s="58"/>
      <c r="AB24" s="58"/>
      <c r="AC24" s="58"/>
      <c r="AD24" s="58"/>
      <c r="AE24" s="58"/>
      <c r="AF24" s="58"/>
      <c r="AG24" s="58"/>
      <c r="AH24" s="58"/>
      <c r="AI24" s="58"/>
      <c r="AJ24" s="58"/>
      <c r="AK24" s="58"/>
      <c r="AL24" s="15"/>
    </row>
    <row r="25" spans="1:39" ht="24.75" customHeight="1" x14ac:dyDescent="0.3">
      <c r="A25" s="11"/>
      <c r="B25" s="20"/>
      <c r="C25" s="18"/>
      <c r="D25" s="18"/>
      <c r="E25" s="18"/>
      <c r="F25" s="18"/>
      <c r="G25" s="18"/>
      <c r="H25" s="18"/>
      <c r="I25" s="18"/>
      <c r="J25" s="18"/>
      <c r="K25" s="18"/>
      <c r="L25" s="18"/>
      <c r="M25" s="18"/>
      <c r="N25" s="18"/>
      <c r="O25" s="18"/>
      <c r="P25" s="18"/>
      <c r="Q25" s="18"/>
      <c r="R25" s="18"/>
      <c r="S25" s="18"/>
      <c r="T25" s="216"/>
      <c r="U25" s="18"/>
      <c r="V25" s="18"/>
      <c r="W25" s="18"/>
      <c r="X25" s="18"/>
      <c r="Y25" s="18"/>
      <c r="Z25" s="18"/>
      <c r="AA25" s="18"/>
      <c r="AB25" s="18"/>
      <c r="AC25" s="18"/>
      <c r="AD25" s="18"/>
      <c r="AE25" s="18"/>
      <c r="AF25" s="18"/>
      <c r="AG25" s="18"/>
      <c r="AH25" s="18"/>
      <c r="AI25" s="18"/>
      <c r="AJ25" s="18"/>
      <c r="AK25" s="59"/>
      <c r="AL25" s="22"/>
    </row>
    <row r="26" spans="1:39" ht="27.75" customHeight="1" x14ac:dyDescent="0.3">
      <c r="A26" s="11"/>
      <c r="B26" s="20"/>
      <c r="C26" s="21"/>
      <c r="D26" s="21"/>
      <c r="E26" s="21"/>
      <c r="F26" s="21"/>
      <c r="G26" s="21"/>
      <c r="H26" s="21"/>
      <c r="I26" s="21"/>
      <c r="J26" s="21"/>
      <c r="K26" s="21"/>
      <c r="L26" s="21"/>
      <c r="M26" s="21"/>
      <c r="N26" s="21"/>
      <c r="O26" s="21"/>
      <c r="P26" s="21"/>
      <c r="Q26" s="21"/>
      <c r="R26" s="21"/>
      <c r="S26" s="21"/>
      <c r="T26" s="21"/>
      <c r="U26" s="21"/>
      <c r="V26" s="21"/>
      <c r="W26" s="21"/>
      <c r="X26" s="21"/>
      <c r="Y26" s="21"/>
      <c r="Z26" s="21"/>
      <c r="AA26" s="21"/>
      <c r="AB26" s="21"/>
      <c r="AC26" s="21"/>
      <c r="AD26" s="21"/>
      <c r="AE26" s="21"/>
      <c r="AF26" s="21"/>
      <c r="AG26" s="21"/>
      <c r="AH26" s="21"/>
      <c r="AI26" s="21"/>
      <c r="AJ26" s="21"/>
      <c r="AK26" s="22"/>
      <c r="AL26" s="22"/>
    </row>
    <row r="27" spans="1:39" ht="65.25" customHeight="1" x14ac:dyDescent="0.3">
      <c r="A27" s="11"/>
      <c r="B27" s="20"/>
      <c r="C27" s="301" t="s">
        <v>259</v>
      </c>
      <c r="D27" s="301"/>
      <c r="E27" s="301"/>
      <c r="F27" s="301"/>
      <c r="G27" s="301"/>
      <c r="H27" s="301"/>
      <c r="I27" s="301"/>
      <c r="J27" s="301"/>
      <c r="K27" s="301"/>
      <c r="L27" s="301"/>
      <c r="M27" s="301"/>
      <c r="N27" s="301"/>
      <c r="O27" s="301"/>
      <c r="P27" s="301"/>
      <c r="Q27" s="301"/>
      <c r="R27" s="301"/>
      <c r="S27" s="301"/>
      <c r="T27" s="301"/>
      <c r="U27" s="301"/>
      <c r="V27" s="301"/>
      <c r="W27" s="301"/>
      <c r="X27" s="301"/>
      <c r="Y27" s="301"/>
      <c r="Z27" s="301"/>
      <c r="AA27" s="301"/>
      <c r="AB27" s="301"/>
      <c r="AC27" s="301"/>
      <c r="AD27" s="301"/>
      <c r="AE27" s="301"/>
      <c r="AF27" s="301"/>
      <c r="AG27" s="301"/>
      <c r="AH27" s="55"/>
      <c r="AI27" s="55"/>
      <c r="AJ27" s="55"/>
      <c r="AK27" s="23"/>
      <c r="AL27" s="22"/>
    </row>
    <row r="28" spans="1:39" ht="62.25" customHeight="1" x14ac:dyDescent="0.3">
      <c r="A28" s="11"/>
      <c r="B28" s="20"/>
      <c r="C28" s="301"/>
      <c r="D28" s="301"/>
      <c r="E28" s="301"/>
      <c r="F28" s="301"/>
      <c r="G28" s="301"/>
      <c r="H28" s="301"/>
      <c r="I28" s="301"/>
      <c r="J28" s="301"/>
      <c r="K28" s="301"/>
      <c r="L28" s="301"/>
      <c r="M28" s="301"/>
      <c r="N28" s="301"/>
      <c r="O28" s="301"/>
      <c r="P28" s="301"/>
      <c r="Q28" s="301"/>
      <c r="R28" s="301"/>
      <c r="S28" s="301"/>
      <c r="T28" s="301"/>
      <c r="U28" s="301"/>
      <c r="V28" s="301"/>
      <c r="W28" s="301"/>
      <c r="X28" s="301"/>
      <c r="Y28" s="301"/>
      <c r="Z28" s="301"/>
      <c r="AA28" s="301"/>
      <c r="AB28" s="301"/>
      <c r="AC28" s="301"/>
      <c r="AD28" s="301"/>
      <c r="AE28" s="301"/>
      <c r="AF28" s="301"/>
      <c r="AG28" s="301"/>
      <c r="AH28" s="55"/>
      <c r="AI28" s="55"/>
      <c r="AJ28" s="55"/>
      <c r="AK28" s="23"/>
      <c r="AL28" s="22"/>
    </row>
    <row r="29" spans="1:39" ht="65.25" customHeight="1" x14ac:dyDescent="0.3">
      <c r="A29" s="11"/>
      <c r="B29" s="20"/>
      <c r="C29" s="301"/>
      <c r="D29" s="301"/>
      <c r="E29" s="301"/>
      <c r="F29" s="301"/>
      <c r="G29" s="301"/>
      <c r="H29" s="301"/>
      <c r="I29" s="301"/>
      <c r="J29" s="301"/>
      <c r="K29" s="301"/>
      <c r="L29" s="301"/>
      <c r="M29" s="301"/>
      <c r="N29" s="301"/>
      <c r="O29" s="301"/>
      <c r="P29" s="301"/>
      <c r="Q29" s="301"/>
      <c r="R29" s="301"/>
      <c r="S29" s="301"/>
      <c r="T29" s="301"/>
      <c r="U29" s="301"/>
      <c r="V29" s="301"/>
      <c r="W29" s="301"/>
      <c r="X29" s="301"/>
      <c r="Y29" s="301"/>
      <c r="Z29" s="301"/>
      <c r="AA29" s="301"/>
      <c r="AB29" s="301"/>
      <c r="AC29" s="301"/>
      <c r="AD29" s="301"/>
      <c r="AE29" s="301"/>
      <c r="AF29" s="301"/>
      <c r="AG29" s="301"/>
      <c r="AH29" s="55"/>
      <c r="AI29" s="55"/>
      <c r="AJ29" s="55"/>
      <c r="AK29" s="23"/>
      <c r="AL29" s="22"/>
    </row>
    <row r="30" spans="1:39" ht="30" customHeight="1" x14ac:dyDescent="0.3">
      <c r="A30" s="11"/>
      <c r="B30" s="20"/>
      <c r="C30" s="301"/>
      <c r="D30" s="301"/>
      <c r="E30" s="301"/>
      <c r="F30" s="301"/>
      <c r="G30" s="301"/>
      <c r="H30" s="301"/>
      <c r="I30" s="301"/>
      <c r="J30" s="301"/>
      <c r="K30" s="301"/>
      <c r="L30" s="301"/>
      <c r="M30" s="301"/>
      <c r="N30" s="301"/>
      <c r="O30" s="301"/>
      <c r="P30" s="301"/>
      <c r="Q30" s="301"/>
      <c r="R30" s="301"/>
      <c r="S30" s="301"/>
      <c r="T30" s="301"/>
      <c r="U30" s="301"/>
      <c r="V30" s="301"/>
      <c r="W30" s="301"/>
      <c r="X30" s="301"/>
      <c r="Y30" s="301"/>
      <c r="Z30" s="301"/>
      <c r="AA30" s="301"/>
      <c r="AB30" s="301"/>
      <c r="AC30" s="301"/>
      <c r="AD30" s="301"/>
      <c r="AE30" s="301"/>
      <c r="AF30" s="301"/>
      <c r="AG30" s="301"/>
      <c r="AH30" s="55"/>
      <c r="AI30" s="55"/>
      <c r="AJ30" s="55"/>
      <c r="AK30" s="23"/>
      <c r="AL30" s="22"/>
    </row>
    <row r="31" spans="1:39" ht="20.5" x14ac:dyDescent="0.3">
      <c r="A31" s="11"/>
      <c r="B31" s="20"/>
      <c r="C31" s="301"/>
      <c r="D31" s="301"/>
      <c r="E31" s="301"/>
      <c r="F31" s="301"/>
      <c r="G31" s="301"/>
      <c r="H31" s="301"/>
      <c r="I31" s="301"/>
      <c r="J31" s="301"/>
      <c r="K31" s="301"/>
      <c r="L31" s="301"/>
      <c r="M31" s="301"/>
      <c r="N31" s="301"/>
      <c r="O31" s="301"/>
      <c r="P31" s="301"/>
      <c r="Q31" s="301"/>
      <c r="R31" s="301"/>
      <c r="S31" s="301"/>
      <c r="T31" s="301"/>
      <c r="U31" s="301"/>
      <c r="V31" s="301"/>
      <c r="W31" s="301"/>
      <c r="X31" s="301"/>
      <c r="Y31" s="301"/>
      <c r="Z31" s="301"/>
      <c r="AA31" s="301"/>
      <c r="AB31" s="301"/>
      <c r="AC31" s="301"/>
      <c r="AD31" s="301"/>
      <c r="AE31" s="301"/>
      <c r="AF31" s="301"/>
      <c r="AG31" s="301"/>
      <c r="AH31" s="55"/>
      <c r="AI31" s="55"/>
      <c r="AJ31" s="55"/>
      <c r="AK31" s="23"/>
      <c r="AL31" s="22"/>
    </row>
    <row r="32" spans="1:39" ht="18" customHeight="1" x14ac:dyDescent="0.3">
      <c r="A32" s="11"/>
      <c r="B32" s="20"/>
      <c r="C32" s="55"/>
      <c r="D32" s="55"/>
      <c r="E32" s="55"/>
      <c r="F32" s="55"/>
      <c r="G32" s="55"/>
      <c r="H32" s="55"/>
      <c r="I32" s="55"/>
      <c r="J32" s="55"/>
      <c r="K32" s="55"/>
      <c r="L32" s="55"/>
      <c r="M32" s="55"/>
      <c r="N32" s="55"/>
      <c r="O32" s="55"/>
      <c r="P32" s="55"/>
      <c r="Q32" s="55"/>
      <c r="R32" s="55"/>
      <c r="S32" s="55"/>
      <c r="T32" s="55"/>
      <c r="U32" s="55"/>
      <c r="V32" s="55"/>
      <c r="W32" s="55"/>
      <c r="X32" s="55"/>
      <c r="Y32" s="55"/>
      <c r="Z32" s="55"/>
      <c r="AA32" s="55"/>
      <c r="AB32" s="55"/>
      <c r="AC32" s="55"/>
      <c r="AD32" s="55"/>
      <c r="AE32" s="55"/>
      <c r="AF32" s="55"/>
      <c r="AG32" s="55"/>
      <c r="AH32" s="55"/>
      <c r="AI32" s="55"/>
      <c r="AJ32" s="55"/>
      <c r="AK32" s="23"/>
      <c r="AL32" s="22"/>
    </row>
    <row r="33" spans="1:38" ht="12.75" customHeight="1" x14ac:dyDescent="0.3">
      <c r="A33" s="11"/>
      <c r="B33" s="20"/>
      <c r="C33" s="23"/>
      <c r="D33" s="23"/>
      <c r="E33" s="23"/>
      <c r="F33" s="23"/>
      <c r="G33" s="23"/>
      <c r="H33" s="23"/>
      <c r="I33" s="23"/>
      <c r="J33" s="23"/>
      <c r="K33" s="23"/>
      <c r="L33" s="23"/>
      <c r="M33" s="23"/>
      <c r="N33" s="23"/>
      <c r="O33" s="23"/>
      <c r="P33" s="23"/>
      <c r="Q33" s="23"/>
      <c r="R33" s="23"/>
      <c r="S33" s="23"/>
      <c r="T33" s="23"/>
      <c r="U33" s="23"/>
      <c r="V33" s="23"/>
      <c r="W33" s="23"/>
      <c r="X33" s="23"/>
      <c r="Y33" s="23"/>
      <c r="Z33" s="23"/>
      <c r="AA33" s="23"/>
      <c r="AB33" s="23"/>
      <c r="AC33" s="23"/>
      <c r="AD33" s="23"/>
      <c r="AE33" s="23"/>
      <c r="AF33" s="23"/>
      <c r="AG33" s="23"/>
      <c r="AH33" s="23"/>
      <c r="AI33" s="23"/>
      <c r="AJ33" s="23"/>
      <c r="AK33" s="23"/>
      <c r="AL33" s="22"/>
    </row>
    <row r="34" spans="1:38" ht="5.25" customHeight="1" x14ac:dyDescent="0.3">
      <c r="A34" s="11"/>
      <c r="B34" s="20"/>
      <c r="C34" s="23"/>
      <c r="D34" s="23"/>
      <c r="E34" s="23"/>
      <c r="F34" s="23"/>
      <c r="G34" s="23"/>
      <c r="H34" s="23"/>
      <c r="I34" s="23"/>
      <c r="J34" s="23"/>
      <c r="K34" s="23"/>
      <c r="L34" s="23"/>
      <c r="M34" s="23"/>
      <c r="N34" s="23"/>
      <c r="O34" s="23"/>
      <c r="P34" s="23"/>
      <c r="Q34" s="23"/>
      <c r="R34" s="23"/>
      <c r="S34" s="23"/>
      <c r="T34" s="23"/>
      <c r="U34" s="23"/>
      <c r="V34" s="23"/>
      <c r="W34" s="23"/>
      <c r="X34" s="23"/>
      <c r="Y34" s="23"/>
      <c r="Z34" s="23"/>
      <c r="AA34" s="23"/>
      <c r="AB34" s="23"/>
      <c r="AC34" s="23"/>
      <c r="AD34" s="23"/>
      <c r="AE34" s="23"/>
      <c r="AF34" s="23"/>
      <c r="AG34" s="23"/>
      <c r="AH34" s="23"/>
      <c r="AI34" s="23"/>
      <c r="AJ34" s="23"/>
      <c r="AK34" s="23"/>
      <c r="AL34" s="22"/>
    </row>
    <row r="35" spans="1:38" ht="12.75" customHeight="1" x14ac:dyDescent="0.3">
      <c r="A35" s="11"/>
      <c r="B35" s="20"/>
      <c r="C35" s="23"/>
      <c r="D35" s="23"/>
      <c r="E35" s="23"/>
      <c r="F35" s="23"/>
      <c r="G35" s="23"/>
      <c r="H35" s="23"/>
      <c r="I35" s="23"/>
      <c r="J35" s="23"/>
      <c r="K35" s="23"/>
      <c r="L35" s="23"/>
      <c r="M35" s="23"/>
      <c r="N35" s="23"/>
      <c r="O35" s="23"/>
      <c r="P35" s="23"/>
      <c r="Q35" s="23"/>
      <c r="R35" s="23"/>
      <c r="S35" s="23"/>
      <c r="T35" s="23"/>
      <c r="U35" s="23"/>
      <c r="V35" s="23"/>
      <c r="W35" s="23"/>
      <c r="X35" s="23"/>
      <c r="Y35" s="23"/>
      <c r="Z35" s="23"/>
      <c r="AA35" s="23"/>
      <c r="AB35" s="23"/>
      <c r="AC35" s="23"/>
      <c r="AD35" s="23"/>
      <c r="AE35" s="23"/>
      <c r="AF35" s="23"/>
      <c r="AG35" s="23"/>
      <c r="AH35" s="23"/>
      <c r="AI35" s="23"/>
      <c r="AJ35" s="23"/>
      <c r="AK35" s="23"/>
      <c r="AL35" s="22"/>
    </row>
    <row r="36" spans="1:38" ht="5.25" customHeight="1" x14ac:dyDescent="0.3">
      <c r="A36" s="11"/>
      <c r="B36" s="20"/>
      <c r="C36" s="23"/>
      <c r="D36" s="23"/>
      <c r="E36" s="23"/>
      <c r="F36" s="23"/>
      <c r="G36" s="23"/>
      <c r="H36" s="23"/>
      <c r="I36" s="23"/>
      <c r="J36" s="23"/>
      <c r="K36" s="23"/>
      <c r="L36" s="23"/>
      <c r="M36" s="23"/>
      <c r="N36" s="23"/>
      <c r="O36" s="23"/>
      <c r="P36" s="23"/>
      <c r="Q36" s="23"/>
      <c r="R36" s="23"/>
      <c r="S36" s="23"/>
      <c r="T36" s="23"/>
      <c r="U36" s="23"/>
      <c r="V36" s="23"/>
      <c r="W36" s="23"/>
      <c r="X36" s="23"/>
      <c r="Y36" s="23"/>
      <c r="Z36" s="23"/>
      <c r="AA36" s="23"/>
      <c r="AB36" s="23"/>
      <c r="AC36" s="23"/>
      <c r="AD36" s="23"/>
      <c r="AE36" s="23"/>
      <c r="AF36" s="23"/>
      <c r="AG36" s="23"/>
      <c r="AH36" s="23"/>
      <c r="AI36" s="23"/>
      <c r="AJ36" s="23"/>
      <c r="AK36" s="23"/>
      <c r="AL36" s="22"/>
    </row>
    <row r="37" spans="1:38" ht="12.75" customHeight="1" x14ac:dyDescent="0.3">
      <c r="A37" s="11"/>
      <c r="B37" s="20"/>
      <c r="C37" s="23"/>
      <c r="D37" s="23"/>
      <c r="E37" s="23"/>
      <c r="F37" s="23"/>
      <c r="G37" s="23"/>
      <c r="H37" s="23"/>
      <c r="I37" s="23"/>
      <c r="J37" s="23"/>
      <c r="K37" s="23"/>
      <c r="L37" s="23"/>
      <c r="M37" s="23"/>
      <c r="N37" s="23"/>
      <c r="O37" s="23"/>
      <c r="P37" s="23"/>
      <c r="Q37" s="23"/>
      <c r="R37" s="23"/>
      <c r="S37" s="23"/>
      <c r="T37" s="23"/>
      <c r="U37" s="23"/>
      <c r="V37" s="23"/>
      <c r="W37" s="23"/>
      <c r="X37" s="23"/>
      <c r="Y37" s="23"/>
      <c r="Z37" s="23"/>
      <c r="AA37" s="23"/>
      <c r="AB37" s="23"/>
      <c r="AC37" s="23"/>
      <c r="AD37" s="23"/>
      <c r="AE37" s="23"/>
      <c r="AF37" s="23"/>
      <c r="AG37" s="23"/>
      <c r="AH37" s="23"/>
      <c r="AI37" s="23"/>
      <c r="AJ37" s="23"/>
      <c r="AK37" s="23"/>
      <c r="AL37" s="22"/>
    </row>
    <row r="38" spans="1:38" ht="5.25" customHeight="1" x14ac:dyDescent="0.3">
      <c r="A38" s="11"/>
      <c r="B38" s="20"/>
      <c r="C38" s="23"/>
      <c r="D38" s="23"/>
      <c r="E38" s="23"/>
      <c r="F38" s="23"/>
      <c r="G38" s="23"/>
      <c r="H38" s="23"/>
      <c r="I38" s="23"/>
      <c r="J38" s="23"/>
      <c r="K38" s="23"/>
      <c r="L38" s="23"/>
      <c r="M38" s="23"/>
      <c r="N38" s="23"/>
      <c r="O38" s="23"/>
      <c r="P38" s="23"/>
      <c r="Q38" s="23"/>
      <c r="R38" s="23"/>
      <c r="S38" s="23"/>
      <c r="T38" s="23"/>
      <c r="U38" s="23"/>
      <c r="V38" s="23"/>
      <c r="W38" s="23"/>
      <c r="X38" s="23"/>
      <c r="Y38" s="23"/>
      <c r="Z38" s="23"/>
      <c r="AA38" s="23"/>
      <c r="AB38" s="23"/>
      <c r="AC38" s="23"/>
      <c r="AD38" s="23"/>
      <c r="AE38" s="23"/>
      <c r="AF38" s="23"/>
      <c r="AG38" s="23"/>
      <c r="AH38" s="23"/>
      <c r="AI38" s="23"/>
      <c r="AJ38" s="23"/>
      <c r="AK38" s="23"/>
      <c r="AL38" s="22"/>
    </row>
    <row r="39" spans="1:38" ht="5.25" customHeight="1" x14ac:dyDescent="0.3">
      <c r="A39" s="11"/>
      <c r="B39" s="20"/>
      <c r="C39" s="23"/>
      <c r="D39" s="23"/>
      <c r="E39" s="23"/>
      <c r="F39" s="23"/>
      <c r="G39" s="23"/>
      <c r="H39" s="23"/>
      <c r="I39" s="23"/>
      <c r="J39" s="23"/>
      <c r="K39" s="23"/>
      <c r="L39" s="23"/>
      <c r="M39" s="23"/>
      <c r="N39" s="23"/>
      <c r="O39" s="23"/>
      <c r="P39" s="23"/>
      <c r="Q39" s="23"/>
      <c r="R39" s="23"/>
      <c r="S39" s="23"/>
      <c r="T39" s="23"/>
      <c r="U39" s="23"/>
      <c r="V39" s="23"/>
      <c r="W39" s="23"/>
      <c r="X39" s="23"/>
      <c r="Y39" s="23"/>
      <c r="Z39" s="23"/>
      <c r="AA39" s="23"/>
      <c r="AB39" s="23"/>
      <c r="AC39" s="23"/>
      <c r="AD39" s="23"/>
      <c r="AE39" s="23"/>
      <c r="AF39" s="23"/>
      <c r="AG39" s="23"/>
      <c r="AH39" s="23"/>
      <c r="AI39" s="23"/>
      <c r="AJ39" s="23"/>
      <c r="AK39" s="23"/>
      <c r="AL39" s="22"/>
    </row>
    <row r="40" spans="1:38" ht="12.75" customHeight="1" x14ac:dyDescent="0.3">
      <c r="A40" s="11"/>
      <c r="B40" s="20"/>
      <c r="C40" s="23"/>
      <c r="D40" s="23"/>
      <c r="E40" s="23"/>
      <c r="F40" s="23"/>
      <c r="G40" s="23"/>
      <c r="H40" s="23"/>
      <c r="I40" s="23"/>
      <c r="J40" s="23"/>
      <c r="K40" s="23"/>
      <c r="L40" s="23"/>
      <c r="M40" s="23"/>
      <c r="N40" s="23"/>
      <c r="O40" s="23"/>
      <c r="P40" s="23"/>
      <c r="Q40" s="23"/>
      <c r="R40" s="23"/>
      <c r="S40" s="23"/>
      <c r="T40" s="23"/>
      <c r="U40" s="23"/>
      <c r="V40" s="23"/>
      <c r="W40" s="23"/>
      <c r="X40" s="23"/>
      <c r="Y40" s="23"/>
      <c r="Z40" s="23"/>
      <c r="AA40" s="23"/>
      <c r="AB40" s="23"/>
      <c r="AC40" s="23"/>
      <c r="AD40" s="23"/>
      <c r="AE40" s="23"/>
      <c r="AF40" s="23"/>
      <c r="AG40" s="23"/>
      <c r="AH40" s="23"/>
      <c r="AI40" s="23"/>
      <c r="AJ40" s="23"/>
      <c r="AK40" s="23"/>
      <c r="AL40" s="22"/>
    </row>
    <row r="41" spans="1:38" ht="5.25" customHeight="1" x14ac:dyDescent="0.3">
      <c r="A41" s="11"/>
      <c r="B41" s="20"/>
      <c r="C41" s="23"/>
      <c r="D41" s="23"/>
      <c r="E41" s="23"/>
      <c r="F41" s="23"/>
      <c r="G41" s="23"/>
      <c r="H41" s="23"/>
      <c r="I41" s="23"/>
      <c r="J41" s="23"/>
      <c r="K41" s="23"/>
      <c r="L41" s="23"/>
      <c r="M41" s="23"/>
      <c r="N41" s="23"/>
      <c r="O41" s="23"/>
      <c r="P41" s="23"/>
      <c r="Q41" s="23"/>
      <c r="R41" s="23"/>
      <c r="S41" s="23"/>
      <c r="T41" s="23"/>
      <c r="U41" s="23"/>
      <c r="V41" s="23"/>
      <c r="W41" s="23"/>
      <c r="X41" s="23"/>
      <c r="Y41" s="23"/>
      <c r="Z41" s="23"/>
      <c r="AA41" s="23"/>
      <c r="AB41" s="23"/>
      <c r="AC41" s="23"/>
      <c r="AD41" s="23"/>
      <c r="AE41" s="23"/>
      <c r="AF41" s="23"/>
      <c r="AG41" s="23"/>
      <c r="AH41" s="23"/>
      <c r="AI41" s="23"/>
      <c r="AJ41" s="23"/>
      <c r="AK41" s="23"/>
      <c r="AL41" s="22"/>
    </row>
    <row r="42" spans="1:38" ht="13.5" customHeight="1" x14ac:dyDescent="0.3">
      <c r="A42" s="11"/>
      <c r="B42" s="20"/>
      <c r="C42" s="23"/>
      <c r="D42" s="23"/>
      <c r="E42" s="23"/>
      <c r="F42" s="23"/>
      <c r="G42" s="23"/>
      <c r="H42" s="23"/>
      <c r="I42" s="23"/>
      <c r="J42" s="23"/>
      <c r="K42" s="23"/>
      <c r="L42" s="23"/>
      <c r="M42" s="23"/>
      <c r="N42" s="23"/>
      <c r="O42" s="23"/>
      <c r="P42" s="23"/>
      <c r="Q42" s="23"/>
      <c r="R42" s="23"/>
      <c r="S42" s="23"/>
      <c r="T42" s="23"/>
      <c r="U42" s="23"/>
      <c r="V42" s="23"/>
      <c r="W42" s="23"/>
      <c r="X42" s="23"/>
      <c r="Y42" s="23"/>
      <c r="Z42" s="23"/>
      <c r="AA42" s="23"/>
      <c r="AB42" s="23"/>
      <c r="AC42" s="23"/>
      <c r="AD42" s="23"/>
      <c r="AE42" s="23"/>
      <c r="AF42" s="23"/>
      <c r="AG42" s="23"/>
      <c r="AH42" s="23"/>
      <c r="AI42" s="23"/>
      <c r="AJ42" s="23"/>
      <c r="AK42" s="23"/>
      <c r="AL42" s="22"/>
    </row>
    <row r="43" spans="1:38" ht="3.75" customHeight="1" x14ac:dyDescent="0.3">
      <c r="A43" s="11"/>
      <c r="B43" s="20"/>
      <c r="C43" s="23"/>
      <c r="D43" s="23"/>
      <c r="E43" s="23"/>
      <c r="F43" s="23"/>
      <c r="G43" s="23"/>
      <c r="H43" s="23"/>
      <c r="I43" s="23"/>
      <c r="J43" s="23"/>
      <c r="K43" s="23"/>
      <c r="L43" s="23"/>
      <c r="M43" s="23"/>
      <c r="N43" s="23"/>
      <c r="O43" s="23"/>
      <c r="P43" s="23"/>
      <c r="Q43" s="23"/>
      <c r="R43" s="23"/>
      <c r="S43" s="23"/>
      <c r="T43" s="23"/>
      <c r="U43" s="23"/>
      <c r="V43" s="23"/>
      <c r="W43" s="23"/>
      <c r="X43" s="23"/>
      <c r="Y43" s="23"/>
      <c r="Z43" s="23"/>
      <c r="AA43" s="23"/>
      <c r="AB43" s="23"/>
      <c r="AC43" s="23"/>
      <c r="AD43" s="23"/>
      <c r="AE43" s="23"/>
      <c r="AF43" s="23"/>
      <c r="AG43" s="23"/>
      <c r="AH43" s="23"/>
      <c r="AI43" s="23"/>
      <c r="AJ43" s="23"/>
      <c r="AK43" s="23"/>
      <c r="AL43" s="22"/>
    </row>
    <row r="44" spans="1:38" ht="13.5" customHeight="1" x14ac:dyDescent="0.3">
      <c r="A44" s="11"/>
      <c r="B44" s="20"/>
      <c r="C44" s="23"/>
      <c r="D44" s="23"/>
      <c r="E44" s="23"/>
      <c r="F44" s="23"/>
      <c r="G44" s="23"/>
      <c r="H44" s="23"/>
      <c r="I44" s="23"/>
      <c r="J44" s="23"/>
      <c r="K44" s="23"/>
      <c r="L44" s="23"/>
      <c r="M44" s="23"/>
      <c r="N44" s="23"/>
      <c r="O44" s="23"/>
      <c r="P44" s="23"/>
      <c r="Q44" s="23"/>
      <c r="R44" s="23"/>
      <c r="S44" s="23"/>
      <c r="T44" s="23"/>
      <c r="U44" s="23"/>
      <c r="V44" s="23"/>
      <c r="W44" s="23"/>
      <c r="X44" s="23"/>
      <c r="Y44" s="23"/>
      <c r="Z44" s="23"/>
      <c r="AA44" s="23"/>
      <c r="AB44" s="23"/>
      <c r="AC44" s="23"/>
      <c r="AD44" s="23"/>
      <c r="AE44" s="23"/>
      <c r="AF44" s="23"/>
      <c r="AG44" s="23"/>
      <c r="AH44" s="23"/>
      <c r="AI44" s="23"/>
      <c r="AJ44" s="23"/>
      <c r="AK44" s="23"/>
      <c r="AL44" s="22"/>
    </row>
    <row r="45" spans="1:38" ht="13.5" customHeight="1" x14ac:dyDescent="0.3">
      <c r="A45" s="11"/>
      <c r="B45" s="20"/>
      <c r="C45" s="23"/>
      <c r="D45" s="23"/>
      <c r="E45" s="23"/>
      <c r="F45" s="23"/>
      <c r="G45" s="23"/>
      <c r="H45" s="23"/>
      <c r="I45" s="23"/>
      <c r="J45" s="23"/>
      <c r="K45" s="23"/>
      <c r="L45" s="23"/>
      <c r="M45" s="23"/>
      <c r="N45" s="23"/>
      <c r="O45" s="23"/>
      <c r="P45" s="23"/>
      <c r="Q45" s="23"/>
      <c r="R45" s="23"/>
      <c r="S45" s="23"/>
      <c r="T45" s="23"/>
      <c r="U45" s="23"/>
      <c r="V45" s="23"/>
      <c r="W45" s="23"/>
      <c r="X45" s="23"/>
      <c r="Y45" s="23"/>
      <c r="Z45" s="23"/>
      <c r="AA45" s="23"/>
      <c r="AB45" s="23"/>
      <c r="AC45" s="23"/>
      <c r="AD45" s="23"/>
      <c r="AE45" s="23"/>
      <c r="AF45" s="23"/>
      <c r="AG45" s="23"/>
      <c r="AH45" s="23"/>
      <c r="AI45" s="23"/>
      <c r="AJ45" s="23"/>
      <c r="AK45" s="23"/>
      <c r="AL45" s="22"/>
    </row>
    <row r="46" spans="1:38" ht="12.75" customHeight="1" x14ac:dyDescent="0.3">
      <c r="A46" s="11"/>
      <c r="B46" s="20"/>
      <c r="C46" s="23"/>
      <c r="D46" s="23"/>
      <c r="E46" s="23"/>
      <c r="F46" s="23"/>
      <c r="G46" s="23"/>
      <c r="H46" s="23"/>
      <c r="I46" s="23"/>
      <c r="J46" s="23"/>
      <c r="K46" s="23"/>
      <c r="L46" s="23"/>
      <c r="M46" s="23"/>
      <c r="N46" s="23"/>
      <c r="O46" s="23"/>
      <c r="P46" s="23"/>
      <c r="Q46" s="23"/>
      <c r="R46" s="23"/>
      <c r="S46" s="23"/>
      <c r="T46" s="23"/>
      <c r="U46" s="23"/>
      <c r="V46" s="23"/>
      <c r="W46" s="23"/>
      <c r="X46" s="23"/>
      <c r="Y46" s="23"/>
      <c r="Z46" s="23"/>
      <c r="AA46" s="23"/>
      <c r="AB46" s="23"/>
      <c r="AC46" s="23"/>
      <c r="AD46" s="23"/>
      <c r="AE46" s="23"/>
      <c r="AF46" s="23"/>
      <c r="AG46" s="23"/>
      <c r="AH46" s="23"/>
      <c r="AI46" s="23"/>
      <c r="AJ46" s="23"/>
      <c r="AK46" s="23"/>
      <c r="AL46" s="22"/>
    </row>
    <row r="47" spans="1:38" ht="6.75" customHeight="1" x14ac:dyDescent="0.3">
      <c r="A47" s="11"/>
      <c r="B47" s="20"/>
      <c r="C47" s="23"/>
      <c r="D47" s="23"/>
      <c r="E47" s="23"/>
      <c r="F47" s="23"/>
      <c r="G47" s="23"/>
      <c r="H47" s="23"/>
      <c r="I47" s="23"/>
      <c r="J47" s="23"/>
      <c r="K47" s="23"/>
      <c r="L47" s="23"/>
      <c r="M47" s="23"/>
      <c r="N47" s="23"/>
      <c r="O47" s="23"/>
      <c r="P47" s="23"/>
      <c r="Q47" s="23"/>
      <c r="R47" s="23"/>
      <c r="S47" s="23"/>
      <c r="T47" s="23"/>
      <c r="U47" s="23"/>
      <c r="V47" s="23"/>
      <c r="W47" s="23"/>
      <c r="X47" s="23"/>
      <c r="Y47" s="23"/>
      <c r="Z47" s="23"/>
      <c r="AA47" s="23"/>
      <c r="AB47" s="23"/>
      <c r="AC47" s="23"/>
      <c r="AD47" s="23"/>
      <c r="AE47" s="23"/>
      <c r="AF47" s="23"/>
      <c r="AG47" s="23"/>
      <c r="AH47" s="23"/>
      <c r="AI47" s="23"/>
      <c r="AJ47" s="23"/>
      <c r="AK47" s="23"/>
      <c r="AL47" s="22"/>
    </row>
    <row r="48" spans="1:38" ht="12" customHeight="1" x14ac:dyDescent="0.3">
      <c r="A48" s="11"/>
      <c r="B48" s="20"/>
      <c r="C48" s="23"/>
      <c r="D48" s="23"/>
      <c r="E48" s="23"/>
      <c r="F48" s="23"/>
      <c r="G48" s="23"/>
      <c r="H48" s="23"/>
      <c r="I48" s="23"/>
      <c r="J48" s="23"/>
      <c r="K48" s="23"/>
      <c r="L48" s="23"/>
      <c r="M48" s="23"/>
      <c r="N48" s="23"/>
      <c r="O48" s="23"/>
      <c r="P48" s="23"/>
      <c r="Q48" s="23"/>
      <c r="R48" s="23"/>
      <c r="S48" s="23"/>
      <c r="T48" s="23"/>
      <c r="U48" s="23"/>
      <c r="V48" s="23"/>
      <c r="W48" s="23"/>
      <c r="X48" s="23"/>
      <c r="Y48" s="23"/>
      <c r="Z48" s="23"/>
      <c r="AA48" s="23"/>
      <c r="AB48" s="23"/>
      <c r="AC48" s="23"/>
      <c r="AD48" s="23"/>
      <c r="AE48" s="23"/>
      <c r="AF48" s="23"/>
      <c r="AG48" s="23"/>
      <c r="AH48" s="23"/>
      <c r="AI48" s="23"/>
      <c r="AJ48" s="23"/>
      <c r="AK48" s="23"/>
      <c r="AL48" s="22"/>
    </row>
    <row r="49" spans="1:38" ht="12.75" customHeight="1" x14ac:dyDescent="0.3">
      <c r="A49" s="11"/>
      <c r="B49" s="20"/>
      <c r="C49" s="20"/>
      <c r="D49" s="20"/>
      <c r="E49" s="20"/>
      <c r="F49" s="20"/>
      <c r="G49" s="20"/>
      <c r="H49" s="20"/>
      <c r="I49" s="20"/>
      <c r="J49" s="20"/>
      <c r="K49" s="20"/>
      <c r="L49" s="20"/>
      <c r="M49" s="20"/>
      <c r="N49" s="20"/>
      <c r="O49" s="20"/>
      <c r="P49" s="20"/>
      <c r="Q49" s="20"/>
      <c r="R49" s="20"/>
      <c r="S49" s="20"/>
      <c r="T49" s="20"/>
      <c r="U49" s="20"/>
      <c r="V49" s="20"/>
      <c r="W49" s="20"/>
      <c r="X49" s="20"/>
      <c r="Y49" s="20"/>
      <c r="Z49" s="20"/>
      <c r="AA49" s="20"/>
      <c r="AB49" s="11"/>
      <c r="AC49" s="11"/>
      <c r="AD49" s="24"/>
      <c r="AE49" s="24"/>
      <c r="AF49" s="22"/>
      <c r="AG49" s="22"/>
      <c r="AH49" s="22"/>
      <c r="AI49" s="22"/>
      <c r="AJ49" s="22"/>
      <c r="AK49" s="22"/>
      <c r="AL49" s="22"/>
    </row>
    <row r="50" spans="1:38" x14ac:dyDescent="0.3">
      <c r="A50" s="11"/>
      <c r="B50" s="20"/>
      <c r="C50" s="20"/>
      <c r="D50" s="20"/>
      <c r="E50" s="20"/>
      <c r="F50" s="20"/>
      <c r="G50" s="20"/>
      <c r="H50" s="20"/>
      <c r="I50" s="20"/>
      <c r="J50" s="20"/>
      <c r="K50" s="20"/>
      <c r="L50" s="20"/>
      <c r="M50" s="20"/>
      <c r="N50" s="20"/>
      <c r="O50" s="20"/>
      <c r="P50" s="20"/>
      <c r="Q50" s="20"/>
      <c r="R50" s="20"/>
      <c r="S50" s="20"/>
      <c r="T50" s="20"/>
      <c r="U50" s="20"/>
      <c r="V50" s="20"/>
      <c r="W50" s="20"/>
      <c r="X50" s="20"/>
      <c r="Y50" s="20"/>
      <c r="Z50" s="20"/>
      <c r="AA50" s="20"/>
      <c r="AB50" s="11"/>
      <c r="AC50" s="11"/>
      <c r="AD50" s="24"/>
      <c r="AE50" s="24"/>
      <c r="AF50" s="22"/>
      <c r="AG50" s="22"/>
      <c r="AH50" s="22"/>
      <c r="AI50" s="22"/>
      <c r="AJ50" s="22"/>
      <c r="AK50" s="22"/>
      <c r="AL50" s="22"/>
    </row>
    <row r="51" spans="1:38" x14ac:dyDescent="0.3">
      <c r="A51" s="11"/>
      <c r="B51" s="20"/>
      <c r="C51" s="20"/>
      <c r="D51" s="20"/>
      <c r="E51" s="20"/>
      <c r="F51" s="20"/>
      <c r="G51" s="20"/>
      <c r="H51" s="20"/>
      <c r="I51" s="20"/>
      <c r="J51" s="20"/>
      <c r="K51" s="20"/>
      <c r="L51" s="20"/>
      <c r="M51" s="20"/>
      <c r="N51" s="20"/>
      <c r="O51" s="20"/>
      <c r="P51" s="20"/>
      <c r="Q51" s="20"/>
      <c r="R51" s="20"/>
      <c r="S51" s="20"/>
      <c r="T51" s="20"/>
      <c r="U51" s="20"/>
      <c r="V51" s="20"/>
      <c r="W51" s="20"/>
      <c r="X51" s="20"/>
      <c r="Y51" s="20"/>
      <c r="Z51" s="20"/>
      <c r="AA51" s="20"/>
      <c r="AB51" s="11"/>
      <c r="AC51" s="11"/>
      <c r="AD51" s="24"/>
      <c r="AE51" s="24"/>
      <c r="AF51" s="22"/>
      <c r="AG51" s="22"/>
      <c r="AH51" s="22"/>
      <c r="AI51" s="22"/>
      <c r="AJ51" s="22"/>
      <c r="AK51" s="22"/>
      <c r="AL51" s="22"/>
    </row>
    <row r="52" spans="1:38" x14ac:dyDescent="0.3">
      <c r="A52" s="11"/>
      <c r="B52" s="20"/>
      <c r="C52" s="20"/>
      <c r="D52" s="20"/>
      <c r="E52" s="20"/>
      <c r="F52" s="20"/>
      <c r="G52" s="20"/>
      <c r="H52" s="20"/>
      <c r="I52" s="20"/>
      <c r="J52" s="20"/>
      <c r="K52" s="20"/>
      <c r="L52" s="20"/>
      <c r="M52" s="20"/>
      <c r="N52" s="20"/>
      <c r="O52" s="20"/>
      <c r="P52" s="20"/>
      <c r="Q52" s="20"/>
      <c r="R52" s="20"/>
      <c r="S52" s="20"/>
      <c r="T52" s="20"/>
      <c r="U52" s="20"/>
      <c r="V52" s="20"/>
      <c r="W52" s="20"/>
      <c r="X52" s="20"/>
      <c r="Y52" s="20"/>
      <c r="Z52" s="20"/>
      <c r="AA52" s="20"/>
      <c r="AB52" s="11"/>
      <c r="AC52" s="11"/>
      <c r="AD52" s="24"/>
      <c r="AE52" s="24"/>
      <c r="AF52" s="22"/>
      <c r="AG52" s="22"/>
      <c r="AH52" s="22"/>
      <c r="AI52" s="22"/>
      <c r="AJ52" s="22"/>
      <c r="AK52" s="22"/>
      <c r="AL52" s="22"/>
    </row>
    <row r="53" spans="1:38" ht="22.9" customHeight="1" x14ac:dyDescent="0.3">
      <c r="A53" s="11"/>
      <c r="B53" s="20"/>
      <c r="C53" s="20"/>
      <c r="D53" s="20"/>
      <c r="E53" s="20"/>
      <c r="F53" s="20"/>
      <c r="G53" s="20"/>
      <c r="H53" s="20"/>
      <c r="I53" s="20"/>
      <c r="J53" s="20"/>
      <c r="K53" s="20"/>
      <c r="L53" s="20"/>
      <c r="M53" s="20"/>
      <c r="N53" s="20"/>
      <c r="O53" s="20"/>
      <c r="P53" s="20"/>
      <c r="Q53" s="20"/>
      <c r="R53" s="20"/>
      <c r="S53" s="20"/>
      <c r="T53" s="20"/>
      <c r="U53" s="20"/>
      <c r="V53" s="20"/>
      <c r="W53" s="20"/>
      <c r="X53" s="20"/>
      <c r="Y53" s="20"/>
      <c r="Z53" s="20"/>
      <c r="AA53" s="20"/>
      <c r="AB53" s="11"/>
      <c r="AC53" s="11"/>
      <c r="AD53" s="24"/>
      <c r="AE53" s="24"/>
      <c r="AF53" s="22"/>
      <c r="AG53" s="22"/>
      <c r="AH53" s="22"/>
      <c r="AI53" s="22"/>
      <c r="AJ53" s="22"/>
      <c r="AK53" s="22"/>
      <c r="AL53" s="22"/>
    </row>
    <row r="54" spans="1:38" x14ac:dyDescent="0.3">
      <c r="A54" s="11"/>
      <c r="B54" s="20"/>
      <c r="C54" s="20"/>
      <c r="D54" s="20"/>
      <c r="E54" s="20"/>
      <c r="F54" s="20"/>
      <c r="G54" s="20"/>
      <c r="H54" s="20"/>
      <c r="I54" s="20"/>
      <c r="J54" s="20"/>
      <c r="K54" s="20"/>
      <c r="L54" s="20"/>
      <c r="M54" s="20"/>
      <c r="N54" s="20"/>
      <c r="O54" s="20"/>
      <c r="P54" s="20"/>
      <c r="Q54" s="20"/>
      <c r="R54" s="20"/>
      <c r="S54" s="20"/>
      <c r="T54" s="20"/>
      <c r="U54" s="20"/>
      <c r="V54" s="20"/>
      <c r="W54" s="20"/>
      <c r="X54" s="20"/>
      <c r="Y54" s="20"/>
      <c r="Z54" s="20"/>
      <c r="AA54" s="20"/>
      <c r="AB54" s="11"/>
      <c r="AC54" s="11"/>
      <c r="AD54" s="24"/>
      <c r="AE54" s="24"/>
      <c r="AF54" s="22"/>
      <c r="AG54" s="22"/>
      <c r="AH54" s="22"/>
      <c r="AI54" s="22"/>
      <c r="AJ54" s="22"/>
      <c r="AK54" s="22"/>
      <c r="AL54" s="22"/>
    </row>
    <row r="55" spans="1:38" x14ac:dyDescent="0.3">
      <c r="A55" s="11"/>
      <c r="B55" s="20"/>
      <c r="C55" s="20"/>
      <c r="D55" s="20"/>
      <c r="E55" s="20"/>
      <c r="F55" s="20"/>
      <c r="G55" s="20"/>
      <c r="H55" s="20"/>
      <c r="I55" s="20"/>
      <c r="J55" s="20"/>
      <c r="K55" s="20"/>
      <c r="L55" s="20"/>
      <c r="M55" s="20"/>
      <c r="N55" s="20"/>
      <c r="O55" s="20"/>
      <c r="P55" s="20"/>
      <c r="Q55" s="20"/>
      <c r="R55" s="20"/>
      <c r="S55" s="20"/>
      <c r="T55" s="20"/>
      <c r="U55" s="20"/>
      <c r="V55" s="20"/>
      <c r="W55" s="20"/>
      <c r="X55" s="20"/>
      <c r="Y55" s="20"/>
      <c r="Z55" s="20"/>
      <c r="AA55" s="20"/>
      <c r="AB55" s="11"/>
      <c r="AC55" s="11"/>
      <c r="AD55" s="24"/>
      <c r="AE55" s="24"/>
      <c r="AF55" s="22"/>
      <c r="AG55" s="22"/>
      <c r="AH55" s="22"/>
      <c r="AI55" s="22"/>
      <c r="AJ55" s="22"/>
      <c r="AK55" s="22"/>
      <c r="AL55" s="22"/>
    </row>
    <row r="56" spans="1:38" x14ac:dyDescent="0.3">
      <c r="A56" s="11"/>
      <c r="B56" s="20"/>
      <c r="C56" s="20"/>
      <c r="D56" s="20"/>
      <c r="E56" s="20"/>
      <c r="F56" s="20"/>
      <c r="G56" s="20"/>
      <c r="H56" s="20"/>
      <c r="I56" s="20"/>
      <c r="J56" s="20"/>
      <c r="K56" s="20"/>
      <c r="L56" s="20"/>
      <c r="M56" s="20"/>
      <c r="N56" s="20"/>
      <c r="O56" s="20"/>
      <c r="P56" s="20"/>
      <c r="Q56" s="20"/>
      <c r="R56" s="20"/>
      <c r="S56" s="20"/>
      <c r="T56" s="20"/>
      <c r="U56" s="20"/>
      <c r="V56" s="20"/>
      <c r="W56" s="20"/>
      <c r="X56" s="20"/>
      <c r="Y56" s="20"/>
      <c r="Z56" s="20"/>
      <c r="AA56" s="20"/>
      <c r="AB56" s="11"/>
      <c r="AC56" s="11"/>
      <c r="AD56" s="24"/>
      <c r="AE56" s="24"/>
      <c r="AF56" s="22"/>
      <c r="AG56" s="22"/>
      <c r="AH56" s="22"/>
      <c r="AI56" s="22"/>
      <c r="AJ56" s="22"/>
      <c r="AK56" s="22"/>
      <c r="AL56" s="22"/>
    </row>
    <row r="57" spans="1:38" x14ac:dyDescent="0.3">
      <c r="A57" s="11"/>
      <c r="B57" s="20"/>
      <c r="C57" s="20"/>
      <c r="D57" s="20"/>
      <c r="E57" s="20"/>
      <c r="F57" s="20"/>
      <c r="G57" s="20"/>
      <c r="H57" s="20"/>
      <c r="I57" s="20"/>
      <c r="J57" s="20"/>
      <c r="K57" s="20"/>
      <c r="L57" s="20"/>
      <c r="M57" s="20"/>
      <c r="N57" s="20"/>
      <c r="O57" s="20"/>
      <c r="P57" s="20"/>
      <c r="Q57" s="20"/>
      <c r="R57" s="20"/>
      <c r="S57" s="20"/>
      <c r="T57" s="20"/>
      <c r="U57" s="20"/>
      <c r="V57" s="20"/>
      <c r="W57" s="20"/>
      <c r="X57" s="20"/>
      <c r="Y57" s="20"/>
      <c r="Z57" s="20"/>
      <c r="AA57" s="20"/>
      <c r="AB57" s="11"/>
      <c r="AC57" s="11"/>
      <c r="AD57" s="24"/>
      <c r="AE57" s="24"/>
      <c r="AF57" s="22"/>
      <c r="AG57" s="22"/>
      <c r="AH57" s="22"/>
      <c r="AI57" s="22"/>
      <c r="AJ57" s="22"/>
      <c r="AK57" s="22"/>
      <c r="AL57" s="22"/>
    </row>
    <row r="58" spans="1:38" x14ac:dyDescent="0.3">
      <c r="A58" s="11"/>
      <c r="B58" s="20"/>
      <c r="C58" s="20"/>
      <c r="D58" s="20"/>
      <c r="E58" s="20"/>
      <c r="F58" s="20"/>
      <c r="G58" s="20"/>
      <c r="H58" s="20"/>
      <c r="I58" s="20"/>
      <c r="J58" s="20"/>
      <c r="K58" s="20"/>
      <c r="L58" s="20"/>
      <c r="M58" s="20"/>
      <c r="N58" s="20"/>
      <c r="O58" s="20"/>
      <c r="P58" s="20"/>
      <c r="Q58" s="20"/>
      <c r="R58" s="20"/>
      <c r="S58" s="20"/>
      <c r="T58" s="20"/>
      <c r="U58" s="20"/>
      <c r="V58" s="20"/>
      <c r="W58" s="20"/>
      <c r="X58" s="20"/>
      <c r="Y58" s="20"/>
      <c r="Z58" s="20"/>
      <c r="AA58" s="20"/>
      <c r="AB58" s="11"/>
      <c r="AC58" s="11"/>
      <c r="AD58" s="24"/>
      <c r="AE58" s="24"/>
      <c r="AF58" s="22"/>
      <c r="AG58" s="22"/>
      <c r="AH58" s="22"/>
      <c r="AI58" s="22"/>
      <c r="AJ58" s="22"/>
      <c r="AK58" s="22"/>
      <c r="AL58" s="22"/>
    </row>
    <row r="59" spans="1:38" ht="12.75" customHeight="1" x14ac:dyDescent="0.3">
      <c r="A59" s="11"/>
      <c r="B59" s="20"/>
      <c r="C59" s="20"/>
      <c r="D59" s="20"/>
      <c r="E59" s="20"/>
      <c r="F59" s="20"/>
      <c r="G59" s="20"/>
      <c r="H59" s="20"/>
      <c r="I59" s="20"/>
      <c r="J59" s="20"/>
      <c r="K59" s="20"/>
      <c r="L59" s="20"/>
      <c r="M59" s="20"/>
      <c r="N59" s="20"/>
      <c r="O59" s="20"/>
      <c r="P59" s="20"/>
      <c r="Q59" s="20"/>
      <c r="R59" s="20"/>
      <c r="S59" s="20"/>
      <c r="T59" s="20"/>
      <c r="U59" s="20"/>
      <c r="V59" s="20"/>
      <c r="W59" s="20"/>
      <c r="X59" s="20"/>
      <c r="Y59" s="20"/>
      <c r="Z59" s="20"/>
      <c r="AA59" s="20"/>
      <c r="AB59" s="11"/>
      <c r="AC59" s="11"/>
      <c r="AD59" s="24"/>
      <c r="AE59" s="24"/>
      <c r="AF59" s="22"/>
      <c r="AG59" s="22"/>
      <c r="AH59" s="22"/>
      <c r="AI59" s="22"/>
      <c r="AJ59" s="22"/>
      <c r="AK59" s="22"/>
      <c r="AL59" s="22"/>
    </row>
    <row r="60" spans="1:38" ht="12.75" customHeight="1" x14ac:dyDescent="0.3">
      <c r="A60" s="11"/>
      <c r="B60" s="20"/>
      <c r="C60" s="20"/>
      <c r="D60" s="20"/>
      <c r="E60" s="20"/>
      <c r="F60" s="20"/>
      <c r="G60" s="20"/>
      <c r="H60" s="20"/>
      <c r="I60" s="20"/>
      <c r="J60" s="20"/>
      <c r="K60" s="20"/>
      <c r="L60" s="20"/>
      <c r="M60" s="20"/>
      <c r="N60" s="20"/>
      <c r="O60" s="20"/>
      <c r="P60" s="20"/>
      <c r="Q60" s="20"/>
      <c r="R60" s="20"/>
      <c r="S60" s="20"/>
      <c r="T60" s="20"/>
      <c r="U60" s="20"/>
      <c r="V60" s="20"/>
      <c r="W60" s="20"/>
      <c r="X60" s="20"/>
      <c r="Y60" s="20"/>
      <c r="Z60" s="20"/>
      <c r="AA60" s="20"/>
      <c r="AB60" s="11"/>
      <c r="AC60" s="11"/>
      <c r="AD60" s="24"/>
      <c r="AE60" s="24"/>
      <c r="AF60" s="22"/>
      <c r="AG60" s="22"/>
      <c r="AH60" s="22"/>
      <c r="AI60" s="22"/>
      <c r="AJ60" s="22"/>
      <c r="AK60" s="22"/>
      <c r="AL60" s="22"/>
    </row>
    <row r="61" spans="1:38" x14ac:dyDescent="0.3">
      <c r="A61" s="11"/>
      <c r="B61" s="20"/>
      <c r="C61" s="20"/>
      <c r="D61" s="20"/>
      <c r="E61" s="20"/>
      <c r="F61" s="20"/>
      <c r="G61" s="20"/>
      <c r="H61" s="20"/>
      <c r="I61" s="20"/>
      <c r="J61" s="20"/>
      <c r="K61" s="20"/>
      <c r="L61" s="20"/>
      <c r="M61" s="20"/>
      <c r="N61" s="20"/>
      <c r="O61" s="20"/>
      <c r="P61" s="20"/>
      <c r="Q61" s="20"/>
      <c r="R61" s="20"/>
      <c r="S61" s="20"/>
      <c r="T61" s="20"/>
      <c r="U61" s="20"/>
      <c r="V61" s="20"/>
      <c r="W61" s="20"/>
      <c r="X61" s="20"/>
      <c r="Y61" s="20"/>
      <c r="Z61" s="20"/>
      <c r="AA61" s="20"/>
      <c r="AB61" s="11"/>
      <c r="AC61" s="11"/>
      <c r="AD61" s="24"/>
      <c r="AE61" s="24"/>
      <c r="AF61" s="22"/>
      <c r="AG61" s="22"/>
      <c r="AH61" s="22"/>
      <c r="AI61" s="22"/>
      <c r="AJ61" s="22"/>
      <c r="AK61" s="22"/>
      <c r="AL61" s="22"/>
    </row>
    <row r="62" spans="1:38" ht="6.75" customHeight="1" x14ac:dyDescent="0.3"/>
    <row r="63" spans="1:38" ht="13.15" customHeight="1" x14ac:dyDescent="0.3"/>
    <row r="64" spans="1:38" ht="13.15" customHeight="1" x14ac:dyDescent="0.3"/>
    <row r="65" ht="12.75" customHeight="1" x14ac:dyDescent="0.3"/>
    <row r="66" ht="5.25" customHeight="1" x14ac:dyDescent="0.3"/>
    <row r="67" ht="12.75" customHeight="1" x14ac:dyDescent="0.3"/>
    <row r="68" ht="5.25" customHeight="1" x14ac:dyDescent="0.3"/>
    <row r="69" ht="35.25" customHeight="1" x14ac:dyDescent="0.3"/>
    <row r="70" ht="5.25" customHeight="1" x14ac:dyDescent="0.3"/>
    <row r="72" ht="11.25" customHeight="1" x14ac:dyDescent="0.3"/>
    <row r="73" ht="14.25" customHeight="1" x14ac:dyDescent="0.3"/>
    <row r="74" ht="14.25" customHeight="1" x14ac:dyDescent="0.3"/>
    <row r="75" ht="15" customHeight="1" x14ac:dyDescent="0.3"/>
    <row r="76" ht="12" customHeight="1" x14ac:dyDescent="0.3"/>
    <row r="77" ht="13.5" customHeight="1" x14ac:dyDescent="0.3"/>
    <row r="78" ht="13.5" customHeight="1" x14ac:dyDescent="0.3"/>
    <row r="80" ht="10.5" customHeight="1" x14ac:dyDescent="0.3"/>
    <row r="81" ht="18" customHeight="1" x14ac:dyDescent="0.3"/>
    <row r="82" ht="14.25" customHeight="1" x14ac:dyDescent="0.3"/>
    <row r="83" ht="16.5" customHeight="1" x14ac:dyDescent="0.3"/>
    <row r="84" ht="18" customHeight="1" x14ac:dyDescent="0.3"/>
    <row r="85" ht="25.5" customHeight="1" x14ac:dyDescent="0.3"/>
    <row r="86" ht="21" customHeight="1" x14ac:dyDescent="0.3"/>
    <row r="87" ht="18.75" customHeight="1" x14ac:dyDescent="0.3"/>
    <row r="88" ht="18" customHeight="1" x14ac:dyDescent="0.3"/>
    <row r="93" ht="24.75" customHeight="1" x14ac:dyDescent="0.3"/>
    <row r="94" ht="12.75" customHeight="1" x14ac:dyDescent="0.3"/>
    <row r="95" ht="13.5" customHeight="1" x14ac:dyDescent="0.3"/>
    <row r="97" ht="12.75" customHeight="1" x14ac:dyDescent="0.3"/>
    <row r="98" ht="16.5" customHeight="1" x14ac:dyDescent="0.3"/>
    <row r="99" ht="12.75" customHeight="1" x14ac:dyDescent="0.3"/>
    <row r="101" ht="6.75" customHeight="1" x14ac:dyDescent="0.3"/>
    <row r="102" ht="24.75" customHeight="1" x14ac:dyDescent="0.3"/>
    <row r="103" ht="5.25" customHeight="1" x14ac:dyDescent="0.3"/>
    <row r="105" ht="5.25" customHeight="1" x14ac:dyDescent="0.3"/>
    <row r="106" ht="24.75" customHeight="1" x14ac:dyDescent="0.3"/>
    <row r="107" ht="5.25" customHeight="1" x14ac:dyDescent="0.3"/>
    <row r="109" ht="5.25" customHeight="1" x14ac:dyDescent="0.3"/>
    <row r="110" ht="27.75" customHeight="1" x14ac:dyDescent="0.3"/>
    <row r="111" ht="13.5" customHeight="1" x14ac:dyDescent="0.3"/>
    <row r="112" ht="12" customHeight="1" x14ac:dyDescent="0.3"/>
    <row r="113" ht="13.5" customHeight="1" x14ac:dyDescent="0.3"/>
    <row r="114" ht="15.75" customHeight="1" x14ac:dyDescent="0.3"/>
    <row r="115" ht="13.5" customHeight="1" x14ac:dyDescent="0.3"/>
    <row r="117" ht="15.75" customHeight="1" x14ac:dyDescent="0.3"/>
    <row r="118" ht="14.25" customHeight="1" x14ac:dyDescent="0.3"/>
    <row r="119" ht="18" customHeight="1" x14ac:dyDescent="0.3"/>
    <row r="120" ht="15.75" customHeight="1" x14ac:dyDescent="0.3"/>
    <row r="121" ht="15" customHeight="1" x14ac:dyDescent="0.3"/>
    <row r="123" ht="22.15" customHeight="1" x14ac:dyDescent="0.3"/>
    <row r="124" ht="27.75" customHeight="1" x14ac:dyDescent="0.3"/>
    <row r="127" ht="15.75" customHeight="1" x14ac:dyDescent="0.3"/>
    <row r="128" ht="12.75" customHeight="1" x14ac:dyDescent="0.3"/>
    <row r="129" spans="1:40" s="25" customFormat="1" ht="12.75" customHeight="1" x14ac:dyDescent="0.3">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c r="AA129" s="2"/>
      <c r="AB129" s="2"/>
      <c r="AC129" s="2"/>
      <c r="AD129" s="2"/>
      <c r="AE129" s="2"/>
      <c r="AF129" s="2"/>
      <c r="AG129" s="2"/>
      <c r="AH129" s="2"/>
      <c r="AI129" s="2"/>
      <c r="AJ129" s="2"/>
      <c r="AK129" s="2"/>
      <c r="AL129" s="2"/>
      <c r="AM129" s="2"/>
      <c r="AN129" s="2"/>
    </row>
    <row r="130" spans="1:40" s="25" customFormat="1" ht="12.75" customHeight="1" x14ac:dyDescent="0.3">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c r="AA130" s="2"/>
      <c r="AB130" s="2"/>
      <c r="AC130" s="2"/>
      <c r="AD130" s="2"/>
      <c r="AE130" s="2"/>
      <c r="AF130" s="2"/>
      <c r="AG130" s="2"/>
      <c r="AH130" s="2"/>
      <c r="AI130" s="2"/>
      <c r="AJ130" s="2"/>
      <c r="AK130" s="2"/>
      <c r="AL130" s="2"/>
      <c r="AM130" s="2"/>
    </row>
    <row r="131" spans="1:40" s="25" customFormat="1" ht="12.75" customHeight="1" x14ac:dyDescent="0.3">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c r="AA131" s="2"/>
      <c r="AB131" s="2"/>
      <c r="AC131" s="2"/>
      <c r="AD131" s="2"/>
      <c r="AE131" s="2"/>
      <c r="AF131" s="2"/>
      <c r="AG131" s="2"/>
      <c r="AH131" s="2"/>
      <c r="AI131" s="2"/>
      <c r="AJ131" s="2"/>
      <c r="AK131" s="2"/>
      <c r="AL131" s="2"/>
      <c r="AM131" s="2"/>
    </row>
    <row r="132" spans="1:40" s="25" customFormat="1" ht="12.75" customHeight="1" x14ac:dyDescent="0.3">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c r="AA132" s="2"/>
      <c r="AB132" s="2"/>
      <c r="AC132" s="2"/>
      <c r="AD132" s="2"/>
      <c r="AE132" s="2"/>
      <c r="AF132" s="2"/>
      <c r="AG132" s="2"/>
      <c r="AH132" s="2"/>
      <c r="AI132" s="2"/>
      <c r="AJ132" s="2"/>
      <c r="AK132" s="2"/>
      <c r="AL132" s="2"/>
      <c r="AM132" s="2"/>
    </row>
    <row r="133" spans="1:40" s="25" customFormat="1" ht="12.75" customHeight="1" x14ac:dyDescent="0.3">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c r="AA133" s="2"/>
      <c r="AB133" s="2"/>
      <c r="AC133" s="2"/>
      <c r="AD133" s="2"/>
      <c r="AE133" s="2"/>
      <c r="AF133" s="2"/>
      <c r="AG133" s="2"/>
      <c r="AH133" s="2"/>
      <c r="AI133" s="2"/>
      <c r="AJ133" s="2"/>
      <c r="AK133" s="2"/>
      <c r="AL133" s="2"/>
      <c r="AM133" s="2"/>
    </row>
    <row r="134" spans="1:40" s="25" customFormat="1" ht="12.75" customHeight="1" x14ac:dyDescent="0.3">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c r="AA134" s="2"/>
      <c r="AB134" s="2"/>
      <c r="AC134" s="2"/>
      <c r="AD134" s="2"/>
      <c r="AE134" s="2"/>
      <c r="AF134" s="2"/>
      <c r="AG134" s="2"/>
      <c r="AH134" s="2"/>
      <c r="AI134" s="2"/>
      <c r="AJ134" s="2"/>
      <c r="AK134" s="2"/>
      <c r="AL134" s="2"/>
      <c r="AM134" s="2"/>
    </row>
    <row r="135" spans="1:40" s="25" customFormat="1" ht="12.75" customHeight="1" x14ac:dyDescent="0.3">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c r="AA135" s="2"/>
      <c r="AB135" s="2"/>
      <c r="AC135" s="2"/>
      <c r="AD135" s="2"/>
      <c r="AE135" s="2"/>
      <c r="AF135" s="2"/>
      <c r="AG135" s="2"/>
      <c r="AH135" s="2"/>
      <c r="AI135" s="2"/>
      <c r="AJ135" s="2"/>
      <c r="AK135" s="2"/>
      <c r="AL135" s="2"/>
      <c r="AM135" s="2"/>
    </row>
    <row r="136" spans="1:40" s="25" customFormat="1" ht="12.75" customHeight="1" x14ac:dyDescent="0.3">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c r="AA136" s="2"/>
      <c r="AB136" s="2"/>
      <c r="AC136" s="2"/>
      <c r="AD136" s="2"/>
      <c r="AE136" s="2"/>
      <c r="AF136" s="2"/>
      <c r="AG136" s="2"/>
      <c r="AH136" s="2"/>
      <c r="AI136" s="2"/>
      <c r="AJ136" s="2"/>
      <c r="AK136" s="2"/>
      <c r="AL136" s="2"/>
      <c r="AM136" s="2"/>
    </row>
    <row r="137" spans="1:40" s="25" customFormat="1" ht="12.75" customHeight="1" x14ac:dyDescent="0.3">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c r="AA137" s="2"/>
      <c r="AB137" s="2"/>
      <c r="AC137" s="2"/>
      <c r="AD137" s="2"/>
      <c r="AE137" s="2"/>
      <c r="AF137" s="2"/>
      <c r="AG137" s="2"/>
      <c r="AH137" s="2"/>
      <c r="AI137" s="2"/>
      <c r="AJ137" s="2"/>
      <c r="AK137" s="2"/>
      <c r="AL137" s="2"/>
      <c r="AM137" s="2"/>
    </row>
    <row r="138" spans="1:40" s="25" customFormat="1" ht="12.75" customHeight="1" x14ac:dyDescent="0.3">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c r="AA138" s="2"/>
      <c r="AB138" s="2"/>
      <c r="AC138" s="2"/>
      <c r="AD138" s="2"/>
      <c r="AE138" s="2"/>
      <c r="AF138" s="2"/>
      <c r="AG138" s="2"/>
      <c r="AH138" s="2"/>
      <c r="AI138" s="2"/>
      <c r="AJ138" s="2"/>
      <c r="AK138" s="2"/>
      <c r="AL138" s="2"/>
      <c r="AM138" s="2"/>
    </row>
    <row r="139" spans="1:40" s="25" customFormat="1" ht="12.75" customHeight="1" x14ac:dyDescent="0.3">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c r="AA139" s="2"/>
      <c r="AB139" s="2"/>
      <c r="AC139" s="2"/>
      <c r="AD139" s="2"/>
      <c r="AE139" s="2"/>
      <c r="AF139" s="2"/>
      <c r="AG139" s="2"/>
      <c r="AH139" s="2"/>
      <c r="AI139" s="2"/>
      <c r="AJ139" s="2"/>
      <c r="AK139" s="2"/>
      <c r="AL139" s="2"/>
      <c r="AM139" s="2"/>
    </row>
    <row r="140" spans="1:40" s="25" customFormat="1" ht="12.75" customHeight="1" x14ac:dyDescent="0.3">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c r="AA140" s="2"/>
      <c r="AB140" s="2"/>
      <c r="AC140" s="2"/>
      <c r="AD140" s="2"/>
      <c r="AE140" s="2"/>
      <c r="AF140" s="2"/>
      <c r="AG140" s="2"/>
      <c r="AH140" s="2"/>
      <c r="AI140" s="2"/>
      <c r="AJ140" s="2"/>
      <c r="AK140" s="2"/>
      <c r="AL140" s="2"/>
      <c r="AM140" s="2"/>
    </row>
    <row r="141" spans="1:40" s="25" customFormat="1" ht="12.75" customHeight="1" x14ac:dyDescent="0.3">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c r="AA141" s="2"/>
      <c r="AB141" s="2"/>
      <c r="AC141" s="2"/>
      <c r="AD141" s="2"/>
      <c r="AE141" s="2"/>
      <c r="AF141" s="2"/>
      <c r="AG141" s="2"/>
      <c r="AH141" s="2"/>
      <c r="AI141" s="2"/>
      <c r="AJ141" s="2"/>
      <c r="AK141" s="2"/>
      <c r="AL141" s="2"/>
      <c r="AM141" s="2"/>
    </row>
    <row r="142" spans="1:40" s="25" customFormat="1" ht="12.75" customHeight="1" x14ac:dyDescent="0.3">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c r="AA142" s="2"/>
      <c r="AB142" s="2"/>
      <c r="AC142" s="2"/>
      <c r="AD142" s="2"/>
      <c r="AE142" s="2"/>
      <c r="AF142" s="2"/>
      <c r="AG142" s="2"/>
      <c r="AH142" s="2"/>
      <c r="AI142" s="2"/>
      <c r="AJ142" s="2"/>
      <c r="AK142" s="2"/>
      <c r="AL142" s="2"/>
      <c r="AM142" s="2"/>
    </row>
    <row r="143" spans="1:40" s="25" customFormat="1" ht="12.75" customHeight="1" x14ac:dyDescent="0.3">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c r="AA143" s="2"/>
      <c r="AB143" s="2"/>
      <c r="AC143" s="2"/>
      <c r="AD143" s="2"/>
      <c r="AE143" s="2"/>
      <c r="AF143" s="2"/>
      <c r="AG143" s="2"/>
      <c r="AH143" s="2"/>
      <c r="AI143" s="2"/>
      <c r="AJ143" s="2"/>
      <c r="AK143" s="2"/>
      <c r="AL143" s="2"/>
      <c r="AM143" s="2"/>
      <c r="AN143" s="2"/>
    </row>
    <row r="144" spans="1:40" s="25" customFormat="1" ht="12.75" customHeight="1" x14ac:dyDescent="0.3">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c r="AA144" s="2"/>
      <c r="AB144" s="2"/>
      <c r="AC144" s="2"/>
      <c r="AD144" s="2"/>
      <c r="AE144" s="2"/>
      <c r="AF144" s="2"/>
      <c r="AG144" s="2"/>
      <c r="AH144" s="2"/>
      <c r="AI144" s="2"/>
      <c r="AJ144" s="2"/>
      <c r="AK144" s="2"/>
      <c r="AL144" s="2"/>
      <c r="AM144" s="2"/>
      <c r="AN144" s="2"/>
    </row>
    <row r="145" spans="1:40" s="25" customFormat="1" ht="12.75" customHeight="1" x14ac:dyDescent="0.3">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c r="AA145" s="2"/>
      <c r="AB145" s="2"/>
      <c r="AC145" s="2"/>
      <c r="AD145" s="2"/>
      <c r="AE145" s="2"/>
      <c r="AF145" s="2"/>
      <c r="AG145" s="2"/>
      <c r="AH145" s="2"/>
      <c r="AI145" s="2"/>
      <c r="AJ145" s="2"/>
      <c r="AK145" s="2"/>
      <c r="AL145" s="2"/>
      <c r="AM145" s="2"/>
    </row>
    <row r="146" spans="1:40" s="25" customFormat="1" ht="12.75" customHeight="1" x14ac:dyDescent="0.3">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c r="AA146" s="2"/>
      <c r="AB146" s="2"/>
      <c r="AC146" s="2"/>
      <c r="AD146" s="2"/>
      <c r="AE146" s="2"/>
      <c r="AF146" s="2"/>
      <c r="AG146" s="2"/>
      <c r="AH146" s="2"/>
      <c r="AI146" s="2"/>
      <c r="AJ146" s="2"/>
      <c r="AK146" s="2"/>
      <c r="AL146" s="2"/>
      <c r="AM146" s="2"/>
    </row>
    <row r="147" spans="1:40" s="25" customFormat="1" ht="12.75" customHeight="1" x14ac:dyDescent="0.3">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c r="AA147" s="2"/>
      <c r="AB147" s="2"/>
      <c r="AC147" s="2"/>
      <c r="AD147" s="2"/>
      <c r="AE147" s="2"/>
      <c r="AF147" s="2"/>
      <c r="AG147" s="2"/>
      <c r="AH147" s="2"/>
      <c r="AI147" s="2"/>
      <c r="AJ147" s="2"/>
      <c r="AK147" s="2"/>
      <c r="AL147" s="2"/>
      <c r="AM147" s="2"/>
    </row>
    <row r="148" spans="1:40" s="25" customFormat="1" ht="17.25" customHeight="1" x14ac:dyDescent="0.3">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c r="AA148" s="2"/>
      <c r="AB148" s="2"/>
      <c r="AC148" s="2"/>
      <c r="AD148" s="2"/>
      <c r="AE148" s="2"/>
      <c r="AF148" s="2"/>
      <c r="AG148" s="2"/>
      <c r="AH148" s="2"/>
      <c r="AI148" s="2"/>
      <c r="AJ148" s="2"/>
      <c r="AK148" s="2"/>
      <c r="AL148" s="2"/>
      <c r="AM148" s="2"/>
    </row>
    <row r="149" spans="1:40" s="25" customFormat="1" ht="12.75" customHeight="1" x14ac:dyDescent="0.3">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c r="AA149" s="2"/>
      <c r="AB149" s="2"/>
      <c r="AC149" s="2"/>
      <c r="AD149" s="2"/>
      <c r="AE149" s="2"/>
      <c r="AF149" s="2"/>
      <c r="AG149" s="2"/>
      <c r="AH149" s="2"/>
      <c r="AI149" s="2"/>
      <c r="AJ149" s="2"/>
      <c r="AK149" s="2"/>
      <c r="AL149" s="2"/>
      <c r="AM149" s="2"/>
    </row>
    <row r="150" spans="1:40" s="25" customFormat="1" ht="12.75" customHeight="1" x14ac:dyDescent="0.3">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c r="AA150" s="2"/>
      <c r="AB150" s="2"/>
      <c r="AC150" s="2"/>
      <c r="AD150" s="2"/>
      <c r="AE150" s="2"/>
      <c r="AF150" s="2"/>
      <c r="AG150" s="2"/>
      <c r="AH150" s="2"/>
      <c r="AI150" s="2"/>
      <c r="AJ150" s="2"/>
      <c r="AK150" s="2"/>
      <c r="AL150" s="2"/>
      <c r="AM150" s="2"/>
    </row>
    <row r="151" spans="1:40" s="25" customFormat="1" ht="27" customHeight="1" x14ac:dyDescent="0.3">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c r="AA151" s="2"/>
      <c r="AB151" s="2"/>
      <c r="AC151" s="2"/>
      <c r="AD151" s="2"/>
      <c r="AE151" s="2"/>
      <c r="AF151" s="2"/>
      <c r="AG151" s="2"/>
      <c r="AH151" s="2"/>
      <c r="AI151" s="2"/>
      <c r="AJ151" s="2"/>
      <c r="AK151" s="2"/>
      <c r="AL151" s="2"/>
      <c r="AM151" s="2"/>
    </row>
    <row r="152" spans="1:40" s="25" customFormat="1" ht="12.75" customHeight="1" x14ac:dyDescent="0.3">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c r="AA152" s="2"/>
      <c r="AB152" s="2"/>
      <c r="AC152" s="2"/>
      <c r="AD152" s="2"/>
      <c r="AE152" s="2"/>
      <c r="AF152" s="2"/>
      <c r="AG152" s="2"/>
      <c r="AH152" s="2"/>
      <c r="AI152" s="2"/>
      <c r="AJ152" s="2"/>
      <c r="AK152" s="2"/>
      <c r="AL152" s="2"/>
      <c r="AM152" s="2"/>
    </row>
    <row r="153" spans="1:40" s="25" customFormat="1" ht="12.75" customHeight="1" x14ac:dyDescent="0.3">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c r="AA153" s="2"/>
      <c r="AB153" s="2"/>
      <c r="AC153" s="2"/>
      <c r="AD153" s="2"/>
      <c r="AE153" s="2"/>
      <c r="AF153" s="2"/>
      <c r="AG153" s="2"/>
      <c r="AH153" s="2"/>
      <c r="AI153" s="2"/>
      <c r="AJ153" s="2"/>
      <c r="AK153" s="2"/>
      <c r="AL153" s="2"/>
      <c r="AM153" s="2"/>
    </row>
    <row r="154" spans="1:40" s="25" customFormat="1" ht="12.75" customHeight="1" x14ac:dyDescent="0.3">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c r="AA154" s="2"/>
      <c r="AB154" s="2"/>
      <c r="AC154" s="2"/>
      <c r="AD154" s="2"/>
      <c r="AE154" s="2"/>
      <c r="AF154" s="2"/>
      <c r="AG154" s="2"/>
      <c r="AH154" s="2"/>
      <c r="AI154" s="2"/>
      <c r="AJ154" s="2"/>
      <c r="AK154" s="2"/>
      <c r="AL154" s="2"/>
      <c r="AM154" s="2"/>
    </row>
    <row r="155" spans="1:40" s="25" customFormat="1" ht="12.75" customHeight="1" x14ac:dyDescent="0.3">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c r="AA155" s="2"/>
      <c r="AB155" s="2"/>
      <c r="AC155" s="2"/>
      <c r="AD155" s="2"/>
      <c r="AE155" s="2"/>
      <c r="AF155" s="2"/>
      <c r="AG155" s="2"/>
      <c r="AH155" s="2"/>
      <c r="AI155" s="2"/>
      <c r="AJ155" s="2"/>
      <c r="AK155" s="2"/>
      <c r="AL155" s="2"/>
      <c r="AM155" s="2"/>
    </row>
    <row r="156" spans="1:40" s="25" customFormat="1" ht="12.75" customHeight="1" x14ac:dyDescent="0.3">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c r="AA156" s="2"/>
      <c r="AB156" s="2"/>
      <c r="AC156" s="2"/>
      <c r="AD156" s="2"/>
      <c r="AE156" s="2"/>
      <c r="AF156" s="2"/>
      <c r="AG156" s="2"/>
      <c r="AH156" s="2"/>
      <c r="AI156" s="2"/>
      <c r="AJ156" s="2"/>
      <c r="AK156" s="2"/>
      <c r="AL156" s="2"/>
      <c r="AM156" s="2"/>
      <c r="AN156" s="2"/>
    </row>
    <row r="157" spans="1:40" ht="16.5" customHeight="1" x14ac:dyDescent="0.3"/>
    <row r="181" ht="28.5" customHeight="1" x14ac:dyDescent="0.3"/>
    <row r="185" ht="25.5" customHeight="1" x14ac:dyDescent="0.3"/>
    <row r="197" ht="22.5" customHeight="1" x14ac:dyDescent="0.3"/>
    <row r="200" ht="16.5" customHeight="1" x14ac:dyDescent="0.3"/>
    <row r="214" ht="25.5" customHeight="1" x14ac:dyDescent="0.3"/>
    <row r="219" ht="22.5" customHeight="1" x14ac:dyDescent="0.3"/>
    <row r="223" ht="21.75" customHeight="1" x14ac:dyDescent="0.3"/>
    <row r="224" ht="15" customHeight="1" x14ac:dyDescent="0.3"/>
    <row r="225" ht="15" customHeight="1" x14ac:dyDescent="0.3"/>
    <row r="227" ht="23.25" customHeight="1" x14ac:dyDescent="0.3"/>
  </sheetData>
  <sheetProtection selectLockedCells="1"/>
  <mergeCells count="1">
    <mergeCell ref="C27:AG31"/>
  </mergeCells>
  <printOptions horizontalCentered="1" verticalCentered="1"/>
  <pageMargins left="0.39370078740157483" right="0.39370078740157483" top="0.19685039370078741" bottom="0.39370078740157483" header="0.19685039370078741" footer="0.19685039370078741"/>
  <pageSetup paperSize="9" scale="66" fitToHeight="0" orientation="portrait" r:id="rId1"/>
  <headerFooter alignWithMargins="0"/>
  <rowBreaks count="1" manualBreakCount="1">
    <brk id="97" max="38" man="1"/>
  </rowBreaks>
  <drawing r:id="rId2"/>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540999C4-CEBC-4B39-9939-EF1E5071A571}">
  <sheetPr codeName="Sheet21">
    <pageSetUpPr fitToPage="1"/>
  </sheetPr>
  <dimension ref="A1:L96"/>
  <sheetViews>
    <sheetView showGridLines="0" zoomScale="85" zoomScaleNormal="85" workbookViewId="0"/>
  </sheetViews>
  <sheetFormatPr defaultColWidth="8.7265625" defaultRowHeight="14" x14ac:dyDescent="0.35"/>
  <cols>
    <col min="1" max="2" width="4.1796875" style="1" customWidth="1"/>
    <col min="3" max="3" width="59" style="30" customWidth="1"/>
    <col min="4" max="8" width="33.54296875" style="30" customWidth="1"/>
    <col min="9" max="9" width="69.36328125" style="30" customWidth="1"/>
    <col min="10" max="11" width="41.1796875" style="30" customWidth="1"/>
    <col min="12" max="16384" width="8.7265625" style="30"/>
  </cols>
  <sheetData>
    <row r="1" spans="3:11" s="1" customFormat="1" ht="39.65" customHeight="1" x14ac:dyDescent="0.6">
      <c r="C1" s="27" t="str" cm="1">
        <f t="array" aca="1" ref="C1" ca="1">MID(CELL("filename",A1), FIND("]",CELL("filename",A1))+1,31)</f>
        <v>19. Équipe Dédiée</v>
      </c>
      <c r="D1" s="28"/>
      <c r="E1" s="28"/>
      <c r="F1" s="28"/>
      <c r="G1" s="28"/>
      <c r="H1" s="28"/>
      <c r="I1" s="28"/>
      <c r="J1" s="28"/>
      <c r="K1" s="28"/>
    </row>
    <row r="2" spans="3:11" s="1" customFormat="1" x14ac:dyDescent="0.35"/>
    <row r="3" spans="3:11" s="1" customFormat="1" x14ac:dyDescent="0.35">
      <c r="C3" s="29" t="s">
        <v>260</v>
      </c>
    </row>
    <row r="4" spans="3:11" s="1" customFormat="1" x14ac:dyDescent="0.35"/>
    <row r="5" spans="3:11" x14ac:dyDescent="0.35">
      <c r="C5" s="34" t="s">
        <v>279</v>
      </c>
      <c r="D5" s="1"/>
      <c r="E5" s="1"/>
      <c r="F5" s="43"/>
      <c r="G5" s="1"/>
      <c r="H5" s="1"/>
      <c r="I5" s="1"/>
    </row>
    <row r="6" spans="3:11" x14ac:dyDescent="0.35">
      <c r="C6" s="34" t="s">
        <v>149</v>
      </c>
      <c r="D6" s="1"/>
      <c r="E6" s="1"/>
      <c r="F6" s="43"/>
      <c r="G6" s="1"/>
      <c r="H6" s="1"/>
      <c r="I6" s="1"/>
    </row>
    <row r="7" spans="3:11" x14ac:dyDescent="0.35">
      <c r="C7" s="222" t="s">
        <v>239</v>
      </c>
      <c r="D7" s="1"/>
      <c r="E7" s="1"/>
      <c r="F7" s="43"/>
      <c r="G7" s="1"/>
      <c r="H7" s="1"/>
      <c r="I7" s="1"/>
    </row>
    <row r="8" spans="3:11" x14ac:dyDescent="0.35">
      <c r="D8" s="1"/>
      <c r="E8" s="1"/>
      <c r="F8" s="43"/>
      <c r="G8" s="1"/>
      <c r="H8" s="1"/>
      <c r="I8" s="1"/>
    </row>
    <row r="9" spans="3:11" ht="24.75" customHeight="1" x14ac:dyDescent="0.35">
      <c r="C9" s="326" t="s">
        <v>146</v>
      </c>
      <c r="D9" s="328" t="s">
        <v>167</v>
      </c>
      <c r="E9" s="330" t="s">
        <v>237</v>
      </c>
      <c r="F9" s="328" t="s">
        <v>238</v>
      </c>
      <c r="G9" s="326" t="s">
        <v>147</v>
      </c>
      <c r="H9" s="330" t="s">
        <v>266</v>
      </c>
      <c r="I9" s="324" t="s">
        <v>307</v>
      </c>
    </row>
    <row r="10" spans="3:11" ht="26" customHeight="1" x14ac:dyDescent="0.35">
      <c r="C10" s="327"/>
      <c r="D10" s="329"/>
      <c r="E10" s="327"/>
      <c r="F10" s="331"/>
      <c r="G10" s="327"/>
      <c r="H10" s="327"/>
      <c r="I10" s="325"/>
    </row>
    <row r="11" spans="3:11" x14ac:dyDescent="0.35">
      <c r="C11" s="35"/>
      <c r="D11" s="35"/>
      <c r="E11" s="35"/>
      <c r="F11" s="35"/>
      <c r="G11" s="35"/>
      <c r="H11" s="35"/>
      <c r="I11" s="35"/>
    </row>
    <row r="12" spans="3:11" x14ac:dyDescent="0.35">
      <c r="C12" s="35"/>
      <c r="D12" s="35"/>
      <c r="E12" s="35"/>
      <c r="F12" s="35"/>
      <c r="G12" s="35"/>
      <c r="H12" s="35"/>
      <c r="I12" s="35"/>
    </row>
    <row r="13" spans="3:11" x14ac:dyDescent="0.35">
      <c r="C13" s="35"/>
      <c r="D13" s="35"/>
      <c r="E13" s="35"/>
      <c r="F13" s="35"/>
      <c r="G13" s="35"/>
      <c r="H13" s="35"/>
      <c r="I13" s="35"/>
    </row>
    <row r="14" spans="3:11" x14ac:dyDescent="0.35">
      <c r="C14" s="35"/>
      <c r="D14" s="35"/>
      <c r="E14" s="35"/>
      <c r="F14" s="35"/>
      <c r="G14" s="35"/>
      <c r="H14" s="35"/>
      <c r="I14" s="35"/>
    </row>
    <row r="15" spans="3:11" x14ac:dyDescent="0.35">
      <c r="C15" s="35"/>
      <c r="D15" s="35"/>
      <c r="E15" s="35"/>
      <c r="F15" s="35"/>
      <c r="G15" s="35"/>
      <c r="H15" s="35"/>
      <c r="I15" s="35"/>
    </row>
    <row r="16" spans="3:11" x14ac:dyDescent="0.35">
      <c r="C16" s="35"/>
      <c r="D16" s="35"/>
      <c r="E16" s="35"/>
      <c r="F16" s="35"/>
      <c r="G16" s="35"/>
      <c r="H16" s="35"/>
      <c r="I16" s="35"/>
    </row>
    <row r="17" spans="3:9" x14ac:dyDescent="0.35">
      <c r="C17" s="35"/>
      <c r="D17" s="35"/>
      <c r="E17" s="35"/>
      <c r="F17" s="35"/>
      <c r="G17" s="35"/>
      <c r="H17" s="35"/>
      <c r="I17" s="35"/>
    </row>
    <row r="18" spans="3:9" x14ac:dyDescent="0.35">
      <c r="C18" s="35"/>
      <c r="D18" s="35"/>
      <c r="E18" s="35"/>
      <c r="F18" s="35"/>
      <c r="G18" s="35"/>
      <c r="H18" s="35"/>
      <c r="I18" s="35"/>
    </row>
    <row r="19" spans="3:9" x14ac:dyDescent="0.35">
      <c r="C19" s="35"/>
      <c r="D19" s="35"/>
      <c r="E19" s="35"/>
      <c r="F19" s="35"/>
      <c r="G19" s="35"/>
      <c r="H19" s="35"/>
      <c r="I19" s="35"/>
    </row>
    <row r="21" spans="3:9" x14ac:dyDescent="0.35">
      <c r="C21" s="34" t="s">
        <v>308</v>
      </c>
      <c r="E21" s="277"/>
    </row>
    <row r="22" spans="3:9" x14ac:dyDescent="0.35">
      <c r="C22" s="34" t="s">
        <v>309</v>
      </c>
      <c r="E22" s="277"/>
    </row>
    <row r="23" spans="3:9" x14ac:dyDescent="0.35">
      <c r="C23" s="222" t="s">
        <v>254</v>
      </c>
      <c r="E23" s="277"/>
    </row>
    <row r="24" spans="3:9" x14ac:dyDescent="0.35">
      <c r="C24" s="277"/>
    </row>
    <row r="25" spans="3:9" ht="20" customHeight="1" x14ac:dyDescent="0.35">
      <c r="C25" s="261"/>
      <c r="D25" s="258" t="s">
        <v>206</v>
      </c>
      <c r="E25" s="258" t="s">
        <v>206</v>
      </c>
      <c r="F25" s="258" t="s">
        <v>206</v>
      </c>
      <c r="G25" s="258" t="s">
        <v>206</v>
      </c>
      <c r="H25" s="263" t="s">
        <v>206</v>
      </c>
    </row>
    <row r="26" spans="3:9" ht="20" customHeight="1" x14ac:dyDescent="0.35">
      <c r="C26" s="323" t="s">
        <v>207</v>
      </c>
      <c r="D26" s="323"/>
      <c r="E26" s="323"/>
      <c r="F26" s="323"/>
      <c r="G26" s="323"/>
      <c r="H26" s="323"/>
    </row>
    <row r="27" spans="3:9" ht="17" customHeight="1" x14ac:dyDescent="0.35">
      <c r="C27" s="265" t="s">
        <v>208</v>
      </c>
      <c r="D27" s="50"/>
      <c r="E27" s="51"/>
      <c r="F27" s="51"/>
      <c r="G27" s="51"/>
      <c r="H27" s="51"/>
    </row>
    <row r="28" spans="3:9" ht="17" customHeight="1" x14ac:dyDescent="0.35">
      <c r="C28" s="262" t="s">
        <v>310</v>
      </c>
      <c r="D28" s="259"/>
      <c r="E28" s="35"/>
      <c r="F28" s="35"/>
      <c r="G28" s="35"/>
      <c r="H28" s="35"/>
    </row>
    <row r="29" spans="3:9" ht="17" customHeight="1" x14ac:dyDescent="0.35">
      <c r="C29" s="262" t="s">
        <v>209</v>
      </c>
      <c r="D29" s="259"/>
      <c r="E29" s="35"/>
      <c r="F29" s="35"/>
      <c r="G29" s="35"/>
      <c r="H29" s="35"/>
    </row>
    <row r="30" spans="3:9" ht="17" customHeight="1" x14ac:dyDescent="0.35">
      <c r="C30" s="262" t="s">
        <v>311</v>
      </c>
      <c r="D30" s="259"/>
      <c r="E30" s="35"/>
      <c r="F30" s="35"/>
      <c r="G30" s="35"/>
      <c r="H30" s="35"/>
    </row>
    <row r="31" spans="3:9" ht="17" customHeight="1" x14ac:dyDescent="0.35">
      <c r="C31" s="262" t="s">
        <v>210</v>
      </c>
      <c r="D31" s="259"/>
      <c r="E31" s="35"/>
      <c r="F31" s="35"/>
      <c r="G31" s="35"/>
      <c r="H31" s="35"/>
    </row>
    <row r="32" spans="3:9" ht="17" customHeight="1" x14ac:dyDescent="0.35">
      <c r="C32" s="262" t="s">
        <v>312</v>
      </c>
      <c r="D32" s="259"/>
      <c r="E32" s="35"/>
      <c r="F32" s="35"/>
      <c r="G32" s="35"/>
      <c r="H32" s="35"/>
    </row>
    <row r="33" spans="3:8" ht="17" customHeight="1" x14ac:dyDescent="0.35">
      <c r="C33" s="262" t="s">
        <v>211</v>
      </c>
      <c r="D33" s="259"/>
      <c r="E33" s="35"/>
      <c r="F33" s="35"/>
      <c r="G33" s="35"/>
      <c r="H33" s="35"/>
    </row>
    <row r="34" spans="3:8" ht="17" customHeight="1" x14ac:dyDescent="0.35">
      <c r="C34" s="264" t="s">
        <v>313</v>
      </c>
      <c r="D34" s="267"/>
      <c r="E34" s="268"/>
      <c r="F34" s="268"/>
      <c r="G34" s="268"/>
      <c r="H34" s="268"/>
    </row>
    <row r="35" spans="3:8" ht="17" customHeight="1" x14ac:dyDescent="0.35">
      <c r="C35" s="266"/>
      <c r="D35" s="207"/>
      <c r="E35" s="207"/>
      <c r="F35" s="207"/>
      <c r="G35" s="207"/>
      <c r="H35" s="207"/>
    </row>
    <row r="36" spans="3:8" ht="17" customHeight="1" x14ac:dyDescent="0.35">
      <c r="C36" s="34" t="s">
        <v>314</v>
      </c>
      <c r="D36" s="207"/>
      <c r="E36" s="207"/>
      <c r="F36" s="207"/>
      <c r="G36" s="207"/>
      <c r="H36" s="207"/>
    </row>
    <row r="37" spans="3:8" ht="17" customHeight="1" x14ac:dyDescent="0.35">
      <c r="C37" s="222" t="s">
        <v>173</v>
      </c>
      <c r="D37" s="207"/>
      <c r="E37" s="207"/>
      <c r="F37" s="207"/>
      <c r="G37" s="207"/>
      <c r="H37" s="207"/>
    </row>
    <row r="38" spans="3:8" ht="17" customHeight="1" x14ac:dyDescent="0.35">
      <c r="C38" s="266"/>
      <c r="D38" s="207"/>
      <c r="E38" s="207"/>
      <c r="F38" s="207"/>
      <c r="G38" s="207"/>
      <c r="H38" s="207"/>
    </row>
    <row r="39" spans="3:8" ht="20" customHeight="1" x14ac:dyDescent="0.35">
      <c r="C39" s="323" t="s">
        <v>212</v>
      </c>
      <c r="D39" s="323"/>
      <c r="E39" s="323"/>
      <c r="F39" s="323"/>
      <c r="G39" s="323"/>
      <c r="H39" s="323"/>
    </row>
    <row r="40" spans="3:8" ht="17" customHeight="1" x14ac:dyDescent="0.35">
      <c r="C40" s="265" t="s">
        <v>213</v>
      </c>
      <c r="D40" s="50"/>
      <c r="E40" s="51"/>
      <c r="F40" s="51"/>
      <c r="G40" s="51"/>
      <c r="H40" s="51"/>
    </row>
    <row r="41" spans="3:8" ht="17" customHeight="1" x14ac:dyDescent="0.35">
      <c r="C41" s="262" t="s">
        <v>214</v>
      </c>
      <c r="D41" s="259"/>
      <c r="E41" s="35"/>
      <c r="F41" s="35"/>
      <c r="G41" s="35"/>
      <c r="H41" s="35"/>
    </row>
    <row r="42" spans="3:8" ht="17" customHeight="1" x14ac:dyDescent="0.35">
      <c r="C42" s="264" t="s">
        <v>215</v>
      </c>
      <c r="D42" s="267"/>
      <c r="E42" s="268"/>
      <c r="F42" s="268"/>
      <c r="G42" s="268"/>
      <c r="H42" s="268"/>
    </row>
    <row r="43" spans="3:8" ht="7" customHeight="1" x14ac:dyDescent="0.35">
      <c r="C43" s="266"/>
      <c r="D43" s="207"/>
      <c r="E43" s="207"/>
      <c r="F43" s="207"/>
      <c r="G43" s="207"/>
      <c r="H43" s="207"/>
    </row>
    <row r="44" spans="3:8" ht="17" customHeight="1" x14ac:dyDescent="0.35">
      <c r="C44" s="265" t="s">
        <v>219</v>
      </c>
      <c r="D44" s="260"/>
      <c r="E44" s="269"/>
      <c r="F44" s="269"/>
      <c r="G44" s="269"/>
      <c r="H44" s="269"/>
    </row>
    <row r="45" spans="3:8" ht="17" customHeight="1" x14ac:dyDescent="0.35">
      <c r="C45" s="262" t="s">
        <v>220</v>
      </c>
      <c r="D45" s="259"/>
      <c r="E45" s="35"/>
      <c r="F45" s="35"/>
      <c r="G45" s="35"/>
      <c r="H45" s="35"/>
    </row>
    <row r="46" spans="3:8" ht="17" customHeight="1" x14ac:dyDescent="0.35">
      <c r="C46" s="264" t="s">
        <v>221</v>
      </c>
      <c r="D46" s="267"/>
      <c r="E46" s="268"/>
      <c r="F46" s="268"/>
      <c r="G46" s="268"/>
      <c r="H46" s="268"/>
    </row>
    <row r="47" spans="3:8" ht="7" customHeight="1" x14ac:dyDescent="0.35">
      <c r="C47" s="266"/>
      <c r="D47" s="270"/>
      <c r="E47" s="270"/>
      <c r="F47" s="270"/>
      <c r="G47" s="270"/>
      <c r="H47" s="270"/>
    </row>
    <row r="48" spans="3:8" ht="17" customHeight="1" x14ac:dyDescent="0.35">
      <c r="C48" s="265" t="s">
        <v>222</v>
      </c>
      <c r="D48" s="50"/>
      <c r="E48" s="51"/>
      <c r="F48" s="51"/>
      <c r="G48" s="51"/>
      <c r="H48" s="51"/>
    </row>
    <row r="49" spans="3:8" ht="17" customHeight="1" x14ac:dyDescent="0.35">
      <c r="C49" s="262" t="s">
        <v>223</v>
      </c>
      <c r="D49" s="259"/>
      <c r="E49" s="35"/>
      <c r="F49" s="35"/>
      <c r="G49" s="35"/>
      <c r="H49" s="35"/>
    </row>
    <row r="50" spans="3:8" ht="17" customHeight="1" x14ac:dyDescent="0.35">
      <c r="C50" s="264" t="s">
        <v>224</v>
      </c>
      <c r="D50" s="267"/>
      <c r="E50" s="268"/>
      <c r="F50" s="268"/>
      <c r="G50" s="268"/>
      <c r="H50" s="268"/>
    </row>
    <row r="51" spans="3:8" ht="7" customHeight="1" x14ac:dyDescent="0.35">
      <c r="C51" s="266"/>
      <c r="D51" s="270"/>
      <c r="E51" s="270"/>
      <c r="F51" s="270"/>
      <c r="G51" s="270"/>
      <c r="H51" s="270"/>
    </row>
    <row r="52" spans="3:8" ht="17" customHeight="1" x14ac:dyDescent="0.35">
      <c r="C52" s="265" t="s">
        <v>225</v>
      </c>
      <c r="D52" s="50"/>
      <c r="E52" s="51"/>
      <c r="F52" s="51"/>
      <c r="G52" s="51"/>
      <c r="H52" s="51"/>
    </row>
    <row r="53" spans="3:8" ht="17" customHeight="1" x14ac:dyDescent="0.35">
      <c r="C53" s="262" t="s">
        <v>226</v>
      </c>
      <c r="D53" s="259"/>
      <c r="E53" s="35"/>
      <c r="F53" s="35"/>
      <c r="G53" s="35"/>
      <c r="H53" s="35"/>
    </row>
    <row r="54" spans="3:8" ht="17" customHeight="1" x14ac:dyDescent="0.35">
      <c r="C54" s="264" t="s">
        <v>227</v>
      </c>
      <c r="D54" s="267"/>
      <c r="E54" s="268"/>
      <c r="F54" s="268"/>
      <c r="G54" s="268"/>
      <c r="H54" s="268"/>
    </row>
    <row r="55" spans="3:8" ht="7" customHeight="1" x14ac:dyDescent="0.35">
      <c r="C55" s="266"/>
      <c r="D55" s="270"/>
      <c r="E55" s="270"/>
      <c r="F55" s="270"/>
      <c r="G55" s="270"/>
      <c r="H55" s="270"/>
    </row>
    <row r="56" spans="3:8" ht="17" customHeight="1" x14ac:dyDescent="0.35">
      <c r="C56" s="265" t="s">
        <v>228</v>
      </c>
      <c r="D56" s="50"/>
      <c r="E56" s="51"/>
      <c r="F56" s="51"/>
      <c r="G56" s="51"/>
      <c r="H56" s="51"/>
    </row>
    <row r="57" spans="3:8" ht="17" customHeight="1" x14ac:dyDescent="0.35">
      <c r="C57" s="262" t="s">
        <v>229</v>
      </c>
      <c r="D57" s="259"/>
      <c r="E57" s="35"/>
      <c r="F57" s="35"/>
      <c r="G57" s="35"/>
      <c r="H57" s="35"/>
    </row>
    <row r="58" spans="3:8" ht="17" customHeight="1" x14ac:dyDescent="0.35">
      <c r="C58" s="264" t="s">
        <v>230</v>
      </c>
      <c r="D58" s="267"/>
      <c r="E58" s="268"/>
      <c r="F58" s="268"/>
      <c r="G58" s="268"/>
      <c r="H58" s="268"/>
    </row>
    <row r="59" spans="3:8" ht="7" customHeight="1" x14ac:dyDescent="0.35">
      <c r="C59" s="266"/>
      <c r="D59" s="270"/>
      <c r="E59" s="270"/>
      <c r="F59" s="270"/>
      <c r="G59" s="270"/>
      <c r="H59" s="270"/>
    </row>
    <row r="60" spans="3:8" ht="17" customHeight="1" x14ac:dyDescent="0.35">
      <c r="C60" s="265" t="s">
        <v>216</v>
      </c>
      <c r="D60" s="50"/>
      <c r="E60" s="51"/>
      <c r="F60" s="51"/>
      <c r="G60" s="51"/>
      <c r="H60" s="51"/>
    </row>
    <row r="61" spans="3:8" ht="17" customHeight="1" x14ac:dyDescent="0.35">
      <c r="C61" s="262" t="s">
        <v>217</v>
      </c>
      <c r="D61" s="259"/>
      <c r="E61" s="35"/>
      <c r="F61" s="35"/>
      <c r="G61" s="35"/>
      <c r="H61" s="35"/>
    </row>
    <row r="62" spans="3:8" ht="17" customHeight="1" x14ac:dyDescent="0.35">
      <c r="C62" s="262" t="s">
        <v>218</v>
      </c>
      <c r="D62" s="259"/>
      <c r="E62" s="35"/>
      <c r="F62" s="35"/>
      <c r="G62" s="35"/>
      <c r="H62" s="35"/>
    </row>
    <row r="64" spans="3:8" ht="14.5" customHeight="1" x14ac:dyDescent="0.35">
      <c r="C64" s="34" t="s">
        <v>280</v>
      </c>
      <c r="D64" s="57" t="s">
        <v>145</v>
      </c>
    </row>
    <row r="65" spans="3:8" ht="10.5" customHeight="1" x14ac:dyDescent="0.35">
      <c r="C65" s="34"/>
      <c r="D65" s="191"/>
    </row>
    <row r="66" spans="3:8" x14ac:dyDescent="0.35">
      <c r="C66" s="34" t="s">
        <v>281</v>
      </c>
    </row>
    <row r="67" spans="3:8" ht="5.5" customHeight="1" x14ac:dyDescent="0.35"/>
    <row r="68" spans="3:8" ht="14.25" customHeight="1" x14ac:dyDescent="0.35">
      <c r="C68" s="237" t="s">
        <v>282</v>
      </c>
      <c r="E68" s="35"/>
    </row>
    <row r="69" spans="3:8" ht="6" customHeight="1" x14ac:dyDescent="0.35">
      <c r="C69" s="238"/>
    </row>
    <row r="70" spans="3:8" x14ac:dyDescent="0.35">
      <c r="C70" s="237" t="s">
        <v>283</v>
      </c>
      <c r="E70" s="35"/>
    </row>
    <row r="71" spans="3:8" ht="6" customHeight="1" x14ac:dyDescent="0.35">
      <c r="C71" s="227"/>
    </row>
    <row r="72" spans="3:8" x14ac:dyDescent="0.35">
      <c r="C72" s="237" t="s">
        <v>284</v>
      </c>
    </row>
    <row r="73" spans="3:8" ht="6" customHeight="1" x14ac:dyDescent="0.35"/>
    <row r="74" spans="3:8" x14ac:dyDescent="0.35">
      <c r="C74" s="234" t="s">
        <v>150</v>
      </c>
    </row>
    <row r="75" spans="3:8" x14ac:dyDescent="0.35">
      <c r="C75" s="222" t="s">
        <v>239</v>
      </c>
    </row>
    <row r="76" spans="3:8" ht="6" customHeight="1" x14ac:dyDescent="0.35"/>
    <row r="77" spans="3:8" ht="43.5" customHeight="1" x14ac:dyDescent="0.35">
      <c r="C77" s="235" t="s">
        <v>146</v>
      </c>
      <c r="D77" s="228" t="s">
        <v>168</v>
      </c>
      <c r="E77" s="228" t="s">
        <v>237</v>
      </c>
      <c r="F77" s="228" t="s">
        <v>205</v>
      </c>
      <c r="G77" s="236" t="s">
        <v>169</v>
      </c>
      <c r="H77" s="277"/>
    </row>
    <row r="78" spans="3:8" x14ac:dyDescent="0.35">
      <c r="C78" s="35"/>
      <c r="D78" s="35"/>
      <c r="E78" s="35"/>
      <c r="F78" s="35"/>
      <c r="G78" s="35"/>
    </row>
    <row r="79" spans="3:8" x14ac:dyDescent="0.35">
      <c r="C79" s="35"/>
      <c r="D79" s="35"/>
      <c r="E79" s="35"/>
      <c r="F79" s="35"/>
      <c r="G79" s="35"/>
    </row>
    <row r="80" spans="3:8" x14ac:dyDescent="0.35">
      <c r="C80" s="35"/>
      <c r="D80" s="35"/>
      <c r="E80" s="35"/>
      <c r="F80" s="35"/>
      <c r="G80" s="35"/>
    </row>
    <row r="81" spans="3:12" x14ac:dyDescent="0.35">
      <c r="C81" s="35"/>
      <c r="D81" s="35"/>
      <c r="E81" s="35"/>
      <c r="F81" s="35"/>
      <c r="G81" s="35"/>
    </row>
    <row r="82" spans="3:12" x14ac:dyDescent="0.35">
      <c r="C82" s="35"/>
      <c r="D82" s="35"/>
      <c r="E82" s="35"/>
      <c r="F82" s="35"/>
      <c r="G82" s="35"/>
    </row>
    <row r="83" spans="3:12" ht="5.5" customHeight="1" x14ac:dyDescent="0.35"/>
    <row r="84" spans="3:12" x14ac:dyDescent="0.35">
      <c r="C84" s="234" t="s">
        <v>151</v>
      </c>
    </row>
    <row r="85" spans="3:12" x14ac:dyDescent="0.35">
      <c r="C85" s="222" t="s">
        <v>239</v>
      </c>
    </row>
    <row r="86" spans="3:12" ht="6" customHeight="1" x14ac:dyDescent="0.35"/>
    <row r="87" spans="3:12" ht="40.5" customHeight="1" x14ac:dyDescent="0.35">
      <c r="C87" s="235" t="s">
        <v>152</v>
      </c>
      <c r="D87" s="228" t="s">
        <v>153</v>
      </c>
      <c r="E87" s="228" t="s">
        <v>170</v>
      </c>
      <c r="F87" s="228" t="s">
        <v>205</v>
      </c>
      <c r="G87" s="236" t="s">
        <v>171</v>
      </c>
    </row>
    <row r="88" spans="3:12" x14ac:dyDescent="0.35">
      <c r="C88" s="35"/>
      <c r="D88" s="35"/>
      <c r="E88" s="35"/>
      <c r="F88" s="35"/>
      <c r="G88" s="35"/>
    </row>
    <row r="89" spans="3:12" x14ac:dyDescent="0.35">
      <c r="C89" s="35"/>
      <c r="D89" s="35"/>
      <c r="E89" s="35"/>
      <c r="F89" s="35"/>
      <c r="G89" s="35"/>
    </row>
    <row r="90" spans="3:12" x14ac:dyDescent="0.35">
      <c r="C90" s="35"/>
      <c r="D90" s="35"/>
      <c r="E90" s="35"/>
      <c r="F90" s="35"/>
      <c r="G90" s="35"/>
    </row>
    <row r="91" spans="3:12" x14ac:dyDescent="0.35">
      <c r="C91" s="35"/>
      <c r="D91" s="35"/>
      <c r="E91" s="35"/>
      <c r="F91" s="35"/>
      <c r="G91" s="35"/>
    </row>
    <row r="92" spans="3:12" x14ac:dyDescent="0.35">
      <c r="C92" s="35"/>
      <c r="D92" s="35"/>
      <c r="E92" s="35"/>
      <c r="F92" s="35"/>
      <c r="G92" s="35"/>
    </row>
    <row r="93" spans="3:12" x14ac:dyDescent="0.35">
      <c r="C93" s="1"/>
      <c r="D93" s="1"/>
      <c r="E93" s="1"/>
      <c r="F93" s="1"/>
      <c r="G93" s="1"/>
      <c r="H93" s="1"/>
      <c r="I93" s="1"/>
      <c r="J93" s="1"/>
      <c r="K93" s="1"/>
      <c r="L93" s="1"/>
    </row>
    <row r="94" spans="3:12" x14ac:dyDescent="0.35">
      <c r="C94" s="34" t="s">
        <v>285</v>
      </c>
      <c r="D94" s="191"/>
    </row>
    <row r="96" spans="3:12" ht="48" customHeight="1" x14ac:dyDescent="0.35">
      <c r="C96" s="35"/>
    </row>
  </sheetData>
  <mergeCells count="9">
    <mergeCell ref="C26:H26"/>
    <mergeCell ref="C39:H39"/>
    <mergeCell ref="I9:I10"/>
    <mergeCell ref="C9:C10"/>
    <mergeCell ref="D9:D10"/>
    <mergeCell ref="E9:E10"/>
    <mergeCell ref="F9:F10"/>
    <mergeCell ref="G9:G10"/>
    <mergeCell ref="H9:H10"/>
  </mergeCells>
  <pageMargins left="0.7" right="0.7" top="0.75" bottom="0.75" header="0.3" footer="0.3"/>
  <pageSetup paperSize="9" scale="41" orientation="landscape" r:id="rId1"/>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194A3F39-78FB-4B5A-A150-A1E0FFB31F7D}">
  <sheetPr codeName="Sheet5">
    <pageSetUpPr fitToPage="1"/>
  </sheetPr>
  <dimension ref="C1:H48"/>
  <sheetViews>
    <sheetView showGridLines="0" zoomScale="85" zoomScaleNormal="85" workbookViewId="0"/>
  </sheetViews>
  <sheetFormatPr defaultColWidth="8.7265625" defaultRowHeight="14" x14ac:dyDescent="0.35"/>
  <cols>
    <col min="1" max="2" width="4.1796875" style="1" customWidth="1"/>
    <col min="3" max="3" width="29.1796875" style="30" customWidth="1"/>
    <col min="4" max="8" width="17.453125" style="1" customWidth="1"/>
    <col min="9" max="16384" width="8.7265625" style="1"/>
  </cols>
  <sheetData>
    <row r="1" spans="3:8" ht="39.65" customHeight="1" x14ac:dyDescent="0.6">
      <c r="C1" s="27" t="str" cm="1">
        <f t="array" aca="1" ref="C1" ca="1">MID(CELL("filename",A1), FIND("]",CELL("filename",A1))+1,31)</f>
        <v>2. AuM</v>
      </c>
      <c r="D1" s="28"/>
      <c r="E1" s="28"/>
      <c r="F1" s="28"/>
      <c r="G1" s="28"/>
      <c r="H1" s="28"/>
    </row>
    <row r="2" spans="3:8" x14ac:dyDescent="0.35">
      <c r="C2" s="29"/>
    </row>
    <row r="3" spans="3:8" x14ac:dyDescent="0.35">
      <c r="C3" s="29" t="s">
        <v>260</v>
      </c>
    </row>
    <row r="4" spans="3:8" x14ac:dyDescent="0.35">
      <c r="C4" s="1"/>
    </row>
    <row r="5" spans="3:8" x14ac:dyDescent="0.35">
      <c r="C5" s="34" t="s">
        <v>291</v>
      </c>
    </row>
    <row r="6" spans="3:8" x14ac:dyDescent="0.35">
      <c r="C6" s="1"/>
    </row>
    <row r="7" spans="3:8" x14ac:dyDescent="0.35">
      <c r="C7" s="34" t="s">
        <v>1</v>
      </c>
      <c r="D7" s="62"/>
    </row>
    <row r="8" spans="3:8" x14ac:dyDescent="0.35">
      <c r="C8" s="34"/>
      <c r="D8" s="221"/>
    </row>
    <row r="9" spans="3:8" x14ac:dyDescent="0.35">
      <c r="C9" s="34" t="s">
        <v>292</v>
      </c>
      <c r="D9" s="221"/>
    </row>
    <row r="10" spans="3:8" x14ac:dyDescent="0.35">
      <c r="C10" s="34"/>
      <c r="D10" s="221"/>
    </row>
    <row r="11" spans="3:8" x14ac:dyDescent="0.35">
      <c r="C11" s="34" t="s">
        <v>2</v>
      </c>
      <c r="D11" s="62"/>
      <c r="E11" s="30"/>
    </row>
    <row r="12" spans="3:8" ht="7" customHeight="1" x14ac:dyDescent="0.35">
      <c r="C12" s="34"/>
      <c r="D12" s="221"/>
    </row>
    <row r="13" spans="3:8" x14ac:dyDescent="0.35">
      <c r="C13" s="246" t="s">
        <v>180</v>
      </c>
      <c r="D13" s="62"/>
    </row>
    <row r="14" spans="3:8" ht="7" customHeight="1" x14ac:dyDescent="0.35">
      <c r="C14" s="34"/>
      <c r="D14" s="221"/>
    </row>
    <row r="15" spans="3:8" x14ac:dyDescent="0.35">
      <c r="C15" s="34" t="s">
        <v>3</v>
      </c>
      <c r="D15" s="62"/>
    </row>
    <row r="16" spans="3:8" ht="7" customHeight="1" x14ac:dyDescent="0.35">
      <c r="C16" s="34"/>
      <c r="D16" s="221"/>
    </row>
    <row r="17" spans="3:7" x14ac:dyDescent="0.35">
      <c r="C17" s="246" t="s">
        <v>180</v>
      </c>
      <c r="D17" s="62"/>
    </row>
    <row r="18" spans="3:7" ht="7" customHeight="1" x14ac:dyDescent="0.35">
      <c r="C18" s="34"/>
      <c r="D18" s="221"/>
    </row>
    <row r="19" spans="3:7" x14ac:dyDescent="0.35">
      <c r="C19" s="34" t="s">
        <v>290</v>
      </c>
      <c r="D19" s="62"/>
    </row>
    <row r="20" spans="3:7" ht="7" customHeight="1" x14ac:dyDescent="0.35">
      <c r="C20" s="1"/>
    </row>
    <row r="21" spans="3:7" x14ac:dyDescent="0.35">
      <c r="C21" s="246" t="s">
        <v>180</v>
      </c>
      <c r="D21" s="62"/>
    </row>
    <row r="22" spans="3:7" x14ac:dyDescent="0.35">
      <c r="C22" s="1"/>
    </row>
    <row r="23" spans="3:7" x14ac:dyDescent="0.35">
      <c r="C23" s="34" t="s">
        <v>181</v>
      </c>
      <c r="D23" s="34"/>
      <c r="E23" s="34"/>
      <c r="F23" s="34"/>
    </row>
    <row r="24" spans="3:7" x14ac:dyDescent="0.35">
      <c r="C24" s="222" t="s">
        <v>236</v>
      </c>
    </row>
    <row r="25" spans="3:7" x14ac:dyDescent="0.35">
      <c r="C25" s="222"/>
    </row>
    <row r="26" spans="3:7" ht="14.5" customHeight="1" x14ac:dyDescent="0.35">
      <c r="D26" s="302" t="s">
        <v>4</v>
      </c>
      <c r="E26" s="303"/>
      <c r="F26" s="303"/>
      <c r="G26" s="305"/>
    </row>
    <row r="27" spans="3:7" x14ac:dyDescent="0.35">
      <c r="D27" s="173" t="s">
        <v>5</v>
      </c>
      <c r="E27" s="173" t="s">
        <v>6</v>
      </c>
      <c r="F27" s="39" t="s">
        <v>7</v>
      </c>
      <c r="G27" s="174" t="s">
        <v>8</v>
      </c>
    </row>
    <row r="28" spans="3:7" x14ac:dyDescent="0.35">
      <c r="C28" s="172">
        <v>2024</v>
      </c>
      <c r="D28" s="175"/>
      <c r="E28" s="37" t="str">
        <f>IFERROR(D28/(SUM(D28,F28)),"")</f>
        <v/>
      </c>
      <c r="F28" s="36"/>
      <c r="G28" s="181" t="str">
        <f>IFERROR(1-E28,"")</f>
        <v/>
      </c>
    </row>
    <row r="29" spans="3:7" x14ac:dyDescent="0.35">
      <c r="C29" s="172">
        <f>C28-1</f>
        <v>2023</v>
      </c>
      <c r="D29" s="175"/>
      <c r="E29" s="37" t="str">
        <f t="shared" ref="E29:E30" si="0">IFERROR(D29/(SUM(D29,F29)),"")</f>
        <v/>
      </c>
      <c r="F29" s="36"/>
      <c r="G29" s="181" t="str">
        <f t="shared" ref="G29:G30" si="1">IFERROR(1-E29,"")</f>
        <v/>
      </c>
    </row>
    <row r="30" spans="3:7" x14ac:dyDescent="0.35">
      <c r="C30" s="172">
        <f t="shared" ref="C30" si="2">C29-1</f>
        <v>2022</v>
      </c>
      <c r="D30" s="177"/>
      <c r="E30" s="182" t="str">
        <f t="shared" si="0"/>
        <v/>
      </c>
      <c r="F30" s="179"/>
      <c r="G30" s="183" t="str">
        <f t="shared" si="1"/>
        <v/>
      </c>
    </row>
    <row r="32" spans="3:7" x14ac:dyDescent="0.35">
      <c r="D32" s="302" t="s">
        <v>9</v>
      </c>
      <c r="E32" s="303"/>
      <c r="F32" s="303"/>
      <c r="G32" s="305"/>
    </row>
    <row r="33" spans="3:7" x14ac:dyDescent="0.35">
      <c r="D33" s="173" t="s">
        <v>5</v>
      </c>
      <c r="E33" s="173" t="s">
        <v>6</v>
      </c>
      <c r="F33" s="39" t="s">
        <v>7</v>
      </c>
      <c r="G33" s="174" t="s">
        <v>8</v>
      </c>
    </row>
    <row r="34" spans="3:7" x14ac:dyDescent="0.35">
      <c r="C34" s="172">
        <v>2024</v>
      </c>
      <c r="D34" s="175"/>
      <c r="E34" s="38" t="str">
        <f>IFERROR(D34/(SUM(D34,F34)),"")</f>
        <v/>
      </c>
      <c r="F34" s="36"/>
      <c r="G34" s="176" t="str">
        <f>IFERROR(1-E34,"")</f>
        <v/>
      </c>
    </row>
    <row r="35" spans="3:7" x14ac:dyDescent="0.35">
      <c r="C35" s="172">
        <f>C34-1</f>
        <v>2023</v>
      </c>
      <c r="D35" s="175"/>
      <c r="E35" s="38" t="str">
        <f t="shared" ref="E35:E36" si="3">IFERROR(D35/(SUM(D35,F35)),"")</f>
        <v/>
      </c>
      <c r="F35" s="36"/>
      <c r="G35" s="176" t="str">
        <f t="shared" ref="G35:G36" si="4">IFERROR(1-E35,"")</f>
        <v/>
      </c>
    </row>
    <row r="36" spans="3:7" x14ac:dyDescent="0.35">
      <c r="C36" s="172">
        <f t="shared" ref="C36" si="5">C35-1</f>
        <v>2022</v>
      </c>
      <c r="D36" s="177"/>
      <c r="E36" s="178" t="str">
        <f t="shared" si="3"/>
        <v/>
      </c>
      <c r="F36" s="179"/>
      <c r="G36" s="180" t="str">
        <f t="shared" si="4"/>
        <v/>
      </c>
    </row>
    <row r="38" spans="3:7" x14ac:dyDescent="0.35">
      <c r="D38" s="302" t="s">
        <v>10</v>
      </c>
      <c r="E38" s="303"/>
      <c r="F38" s="303"/>
      <c r="G38" s="305"/>
    </row>
    <row r="39" spans="3:7" x14ac:dyDescent="0.35">
      <c r="D39" s="173" t="s">
        <v>5</v>
      </c>
      <c r="E39" s="39" t="s">
        <v>6</v>
      </c>
      <c r="F39" s="39" t="s">
        <v>7</v>
      </c>
      <c r="G39" s="174" t="s">
        <v>8</v>
      </c>
    </row>
    <row r="40" spans="3:7" x14ac:dyDescent="0.35">
      <c r="C40" s="172">
        <v>2024</v>
      </c>
      <c r="D40" s="175"/>
      <c r="E40" s="38" t="str">
        <f>IFERROR(D40/(SUM(D40,F40)),"")</f>
        <v/>
      </c>
      <c r="F40" s="36"/>
      <c r="G40" s="176" t="str">
        <f>IFERROR(1-E40,"")</f>
        <v/>
      </c>
    </row>
    <row r="41" spans="3:7" x14ac:dyDescent="0.35">
      <c r="C41" s="172">
        <f>C40-1</f>
        <v>2023</v>
      </c>
      <c r="D41" s="175"/>
      <c r="E41" s="38" t="str">
        <f t="shared" ref="E41:E42" si="6">IFERROR(D41/(SUM(D41,F41)),"")</f>
        <v/>
      </c>
      <c r="F41" s="36"/>
      <c r="G41" s="176" t="str">
        <f t="shared" ref="G41:G42" si="7">IFERROR(1-E41,"")</f>
        <v/>
      </c>
    </row>
    <row r="42" spans="3:7" x14ac:dyDescent="0.35">
      <c r="C42" s="172">
        <f t="shared" ref="C42" si="8">C41-1</f>
        <v>2022</v>
      </c>
      <c r="D42" s="177"/>
      <c r="E42" s="178" t="str">
        <f t="shared" si="6"/>
        <v/>
      </c>
      <c r="F42" s="179"/>
      <c r="G42" s="180" t="str">
        <f t="shared" si="7"/>
        <v/>
      </c>
    </row>
    <row r="44" spans="3:7" x14ac:dyDescent="0.35">
      <c r="D44" s="302" t="s">
        <v>11</v>
      </c>
      <c r="E44" s="303"/>
      <c r="F44" s="304" t="s">
        <v>12</v>
      </c>
      <c r="G44" s="305"/>
    </row>
    <row r="45" spans="3:7" x14ac:dyDescent="0.35">
      <c r="D45" s="173" t="s">
        <v>13</v>
      </c>
      <c r="E45" s="41" t="s">
        <v>14</v>
      </c>
      <c r="F45" s="41" t="s">
        <v>13</v>
      </c>
      <c r="G45" s="184" t="s">
        <v>14</v>
      </c>
    </row>
    <row r="46" spans="3:7" x14ac:dyDescent="0.35">
      <c r="C46" s="172">
        <v>2024</v>
      </c>
      <c r="D46" s="185">
        <f>SUM(D28,D34,D40)</f>
        <v>0</v>
      </c>
      <c r="E46" s="42" t="str">
        <f>IFERROR(D46/(SUM(D46,F46)),"")</f>
        <v/>
      </c>
      <c r="F46" s="40">
        <f>SUM(F28,F34,F40)</f>
        <v>0</v>
      </c>
      <c r="G46" s="186" t="str">
        <f>IFERROR(1-E46,"")</f>
        <v/>
      </c>
    </row>
    <row r="47" spans="3:7" x14ac:dyDescent="0.35">
      <c r="C47" s="172">
        <f>C46-1</f>
        <v>2023</v>
      </c>
      <c r="D47" s="185">
        <f>SUM(D29,D35,D41)</f>
        <v>0</v>
      </c>
      <c r="E47" s="42" t="str">
        <f t="shared" ref="E47:E48" si="9">IFERROR(D47/(SUM(D47,F47)),"")</f>
        <v/>
      </c>
      <c r="F47" s="40">
        <f>SUM(F29,F35,F41)</f>
        <v>0</v>
      </c>
      <c r="G47" s="186" t="str">
        <f t="shared" ref="G47:G48" si="10">IFERROR(1-E47,"")</f>
        <v/>
      </c>
    </row>
    <row r="48" spans="3:7" x14ac:dyDescent="0.35">
      <c r="C48" s="172">
        <f t="shared" ref="C48" si="11">C47-1</f>
        <v>2022</v>
      </c>
      <c r="D48" s="187">
        <f>SUM(D30,D36,D42)</f>
        <v>0</v>
      </c>
      <c r="E48" s="188" t="str">
        <f t="shared" si="9"/>
        <v/>
      </c>
      <c r="F48" s="189">
        <f>SUM(F30,F36,F42)</f>
        <v>0</v>
      </c>
      <c r="G48" s="190" t="str">
        <f t="shared" si="10"/>
        <v/>
      </c>
    </row>
  </sheetData>
  <mergeCells count="5">
    <mergeCell ref="D44:E44"/>
    <mergeCell ref="F44:G44"/>
    <mergeCell ref="D26:G26"/>
    <mergeCell ref="D32:G32"/>
    <mergeCell ref="D38:G38"/>
  </mergeCells>
  <pageMargins left="0.7" right="0.7" top="0.75" bottom="0.75" header="0.3" footer="0.3"/>
  <pageSetup paperSize="9" scale="73" orientation="landscape" r:id="rId1"/>
  <ignoredErrors>
    <ignoredError sqref="E46:E48" formula="1"/>
  </ignoredErrors>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7976AC47-329F-4880-A54B-65E7790D4FBD}">
  <sheetPr codeName="Sheet9">
    <pageSetUpPr fitToPage="1"/>
  </sheetPr>
  <dimension ref="C1:K43"/>
  <sheetViews>
    <sheetView showGridLines="0" zoomScale="85" zoomScaleNormal="85" workbookViewId="0"/>
  </sheetViews>
  <sheetFormatPr defaultColWidth="8.7265625" defaultRowHeight="14" x14ac:dyDescent="0.35"/>
  <cols>
    <col min="1" max="2" width="4.1796875" style="1" customWidth="1"/>
    <col min="3" max="3" width="67.26953125" style="30" customWidth="1"/>
    <col min="4" max="4" width="36.54296875" style="1" customWidth="1"/>
    <col min="5" max="5" width="13.453125" style="1" bestFit="1" customWidth="1"/>
    <col min="6" max="6" width="23" style="43" bestFit="1" customWidth="1"/>
    <col min="7" max="7" width="17.1796875" style="1" customWidth="1"/>
    <col min="8" max="8" width="31.36328125" style="1" customWidth="1"/>
    <col min="9" max="9" width="32.54296875" style="1" customWidth="1"/>
    <col min="10" max="10" width="36.54296875" style="1" customWidth="1"/>
    <col min="11" max="11" width="16.81640625" style="1" bestFit="1" customWidth="1"/>
    <col min="12" max="16384" width="8.7265625" style="1"/>
  </cols>
  <sheetData>
    <row r="1" spans="3:10" ht="39.65" customHeight="1" x14ac:dyDescent="0.6">
      <c r="C1" s="27" t="str" cm="1">
        <f t="array" aca="1" ref="C1" ca="1">MID(CELL("filename",A1), FIND("]",CELL("filename",A1))+1,31)</f>
        <v>6. Effectifs globaux</v>
      </c>
      <c r="D1" s="28"/>
      <c r="E1" s="28"/>
      <c r="F1" s="28"/>
      <c r="G1" s="28"/>
      <c r="H1" s="28"/>
      <c r="I1" s="248"/>
      <c r="J1" s="248"/>
    </row>
    <row r="2" spans="3:10" x14ac:dyDescent="0.35">
      <c r="C2" s="1"/>
      <c r="F2" s="1"/>
    </row>
    <row r="3" spans="3:10" x14ac:dyDescent="0.35">
      <c r="C3" s="29" t="s">
        <v>260</v>
      </c>
      <c r="F3" s="1"/>
    </row>
    <row r="4" spans="3:10" x14ac:dyDescent="0.35">
      <c r="C4" s="29" t="s">
        <v>293</v>
      </c>
      <c r="F4" s="1"/>
    </row>
    <row r="5" spans="3:10" x14ac:dyDescent="0.35">
      <c r="C5" s="1"/>
      <c r="F5" s="1"/>
    </row>
    <row r="6" spans="3:10" x14ac:dyDescent="0.35">
      <c r="C6" s="34" t="s">
        <v>270</v>
      </c>
      <c r="F6" s="1"/>
    </row>
    <row r="7" spans="3:10" x14ac:dyDescent="0.35">
      <c r="C7" s="1"/>
      <c r="F7" s="1"/>
    </row>
    <row r="8" spans="3:10" x14ac:dyDescent="0.35">
      <c r="C8" s="30" t="s">
        <v>15</v>
      </c>
      <c r="D8" s="56"/>
      <c r="F8" s="1"/>
    </row>
    <row r="9" spans="3:10" x14ac:dyDescent="0.35">
      <c r="C9" s="30" t="s">
        <v>16</v>
      </c>
      <c r="D9" s="56"/>
      <c r="F9" s="1"/>
    </row>
    <row r="10" spans="3:10" x14ac:dyDescent="0.35">
      <c r="C10" s="30" t="s">
        <v>17</v>
      </c>
      <c r="D10" s="56"/>
      <c r="F10" s="1"/>
    </row>
    <row r="11" spans="3:10" x14ac:dyDescent="0.35">
      <c r="C11" s="30" t="s">
        <v>18</v>
      </c>
      <c r="D11" s="56"/>
      <c r="F11" s="1"/>
    </row>
    <row r="12" spans="3:10" x14ac:dyDescent="0.35">
      <c r="C12" s="30" t="s">
        <v>19</v>
      </c>
      <c r="D12" s="56"/>
      <c r="F12" s="1"/>
    </row>
    <row r="13" spans="3:10" x14ac:dyDescent="0.35">
      <c r="C13" s="30" t="s">
        <v>20</v>
      </c>
      <c r="D13" s="56"/>
      <c r="F13" s="1"/>
    </row>
    <row r="14" spans="3:10" x14ac:dyDescent="0.35">
      <c r="F14" s="1"/>
    </row>
    <row r="15" spans="3:10" x14ac:dyDescent="0.35">
      <c r="C15" s="34" t="s">
        <v>271</v>
      </c>
      <c r="F15" s="1"/>
    </row>
    <row r="16" spans="3:10" x14ac:dyDescent="0.35">
      <c r="C16" s="222" t="s">
        <v>239</v>
      </c>
      <c r="F16" s="1"/>
    </row>
    <row r="17" spans="3:11" x14ac:dyDescent="0.35">
      <c r="F17" s="1"/>
    </row>
    <row r="18" spans="3:11" x14ac:dyDescent="0.35">
      <c r="C18" s="247" t="s">
        <v>182</v>
      </c>
      <c r="D18" s="202" t="s">
        <v>183</v>
      </c>
      <c r="E18" s="202" t="s">
        <v>232</v>
      </c>
      <c r="F18" s="202" t="s">
        <v>233</v>
      </c>
      <c r="G18" s="202" t="s">
        <v>22</v>
      </c>
      <c r="H18" s="202" t="s">
        <v>184</v>
      </c>
      <c r="I18" s="202" t="s">
        <v>294</v>
      </c>
      <c r="J18" s="202" t="s">
        <v>295</v>
      </c>
      <c r="K18" s="202" t="s">
        <v>234</v>
      </c>
    </row>
    <row r="19" spans="3:11" x14ac:dyDescent="0.35">
      <c r="C19" s="56"/>
      <c r="D19" s="56"/>
      <c r="E19" s="56"/>
      <c r="F19" s="56"/>
      <c r="G19" s="56"/>
      <c r="H19" s="56"/>
      <c r="I19" s="56"/>
      <c r="J19" s="56"/>
      <c r="K19" s="56"/>
    </row>
    <row r="20" spans="3:11" x14ac:dyDescent="0.35">
      <c r="C20" s="56"/>
      <c r="D20" s="56"/>
      <c r="E20" s="56"/>
      <c r="F20" s="56"/>
      <c r="G20" s="56"/>
      <c r="H20" s="56"/>
      <c r="I20" s="56"/>
      <c r="J20" s="56"/>
      <c r="K20" s="56"/>
    </row>
    <row r="21" spans="3:11" x14ac:dyDescent="0.35">
      <c r="C21" s="56"/>
      <c r="D21" s="56"/>
      <c r="E21" s="56"/>
      <c r="F21" s="56"/>
      <c r="G21" s="56"/>
      <c r="H21" s="56"/>
      <c r="I21" s="56"/>
      <c r="J21" s="56"/>
      <c r="K21" s="56"/>
    </row>
    <row r="22" spans="3:11" x14ac:dyDescent="0.35">
      <c r="C22" s="56"/>
      <c r="D22" s="56"/>
      <c r="E22" s="56"/>
      <c r="F22" s="56"/>
      <c r="G22" s="56"/>
      <c r="H22" s="56"/>
      <c r="I22" s="56"/>
      <c r="J22" s="56"/>
      <c r="K22" s="56"/>
    </row>
    <row r="23" spans="3:11" x14ac:dyDescent="0.35">
      <c r="C23" s="56"/>
      <c r="D23" s="56"/>
      <c r="E23" s="56"/>
      <c r="F23" s="56"/>
      <c r="G23" s="56"/>
      <c r="H23" s="56"/>
      <c r="I23" s="56"/>
      <c r="J23" s="56"/>
      <c r="K23" s="56"/>
    </row>
    <row r="24" spans="3:11" x14ac:dyDescent="0.35">
      <c r="C24" s="56"/>
      <c r="D24" s="56"/>
      <c r="E24" s="56"/>
      <c r="F24" s="56"/>
      <c r="G24" s="56"/>
      <c r="H24" s="56"/>
      <c r="I24" s="56"/>
      <c r="J24" s="56"/>
      <c r="K24" s="56"/>
    </row>
    <row r="25" spans="3:11" x14ac:dyDescent="0.35">
      <c r="C25" s="56"/>
      <c r="D25" s="56"/>
      <c r="E25" s="56"/>
      <c r="F25" s="56"/>
      <c r="G25" s="56"/>
      <c r="H25" s="56"/>
      <c r="I25" s="56"/>
      <c r="J25" s="56"/>
      <c r="K25" s="56"/>
    </row>
    <row r="26" spans="3:11" x14ac:dyDescent="0.35">
      <c r="F26" s="1"/>
    </row>
    <row r="27" spans="3:11" x14ac:dyDescent="0.35">
      <c r="C27" s="34" t="s">
        <v>272</v>
      </c>
      <c r="F27" s="1"/>
    </row>
    <row r="28" spans="3:11" x14ac:dyDescent="0.35">
      <c r="C28" s="222" t="s">
        <v>239</v>
      </c>
      <c r="F28" s="1"/>
    </row>
    <row r="29" spans="3:11" x14ac:dyDescent="0.35">
      <c r="F29" s="1"/>
    </row>
    <row r="30" spans="3:11" x14ac:dyDescent="0.35">
      <c r="C30" s="202" t="s">
        <v>21</v>
      </c>
      <c r="D30" s="202" t="s">
        <v>22</v>
      </c>
      <c r="E30" s="54"/>
      <c r="F30" s="54"/>
      <c r="G30" s="30"/>
      <c r="H30" s="30"/>
      <c r="I30" s="30"/>
    </row>
    <row r="31" spans="3:11" x14ac:dyDescent="0.35">
      <c r="C31" s="56"/>
      <c r="D31" s="56"/>
      <c r="E31" s="207"/>
      <c r="F31" s="207"/>
    </row>
    <row r="32" spans="3:11" x14ac:dyDescent="0.35">
      <c r="C32" s="56"/>
      <c r="D32" s="56"/>
      <c r="E32" s="207"/>
      <c r="F32" s="207"/>
    </row>
    <row r="33" spans="3:7" x14ac:dyDescent="0.35">
      <c r="C33" s="56"/>
      <c r="D33" s="56"/>
      <c r="E33" s="207"/>
      <c r="F33" s="207"/>
    </row>
    <row r="34" spans="3:7" x14ac:dyDescent="0.35">
      <c r="C34" s="56"/>
      <c r="D34" s="56"/>
      <c r="E34" s="207"/>
      <c r="F34" s="207"/>
    </row>
    <row r="35" spans="3:7" x14ac:dyDescent="0.35">
      <c r="F35" s="1"/>
    </row>
    <row r="36" spans="3:7" x14ac:dyDescent="0.35">
      <c r="C36" s="34" t="s">
        <v>296</v>
      </c>
      <c r="F36" s="1"/>
    </row>
    <row r="37" spans="3:7" x14ac:dyDescent="0.35">
      <c r="F37" s="1"/>
    </row>
    <row r="38" spans="3:7" x14ac:dyDescent="0.35">
      <c r="D38" s="31" t="s">
        <v>23</v>
      </c>
      <c r="E38" s="32" t="s">
        <v>24</v>
      </c>
      <c r="F38" s="33" t="s">
        <v>25</v>
      </c>
      <c r="G38" s="32" t="s">
        <v>26</v>
      </c>
    </row>
    <row r="39" spans="3:7" x14ac:dyDescent="0.35">
      <c r="C39" s="31">
        <v>2024</v>
      </c>
      <c r="D39" s="35"/>
      <c r="E39" s="35"/>
      <c r="F39" s="35"/>
      <c r="G39" s="38" t="str">
        <f>IFERROR((E39)/D39,"")</f>
        <v/>
      </c>
    </row>
    <row r="40" spans="3:7" x14ac:dyDescent="0.35">
      <c r="C40" s="31">
        <f>C39-1</f>
        <v>2023</v>
      </c>
      <c r="D40" s="35"/>
      <c r="E40" s="35"/>
      <c r="F40" s="35"/>
      <c r="G40" s="38" t="str">
        <f t="shared" ref="G40:G43" si="0">IFERROR((E40)/D40,"")</f>
        <v/>
      </c>
    </row>
    <row r="41" spans="3:7" x14ac:dyDescent="0.35">
      <c r="C41" s="31">
        <f t="shared" ref="C41:C43" si="1">C40-1</f>
        <v>2022</v>
      </c>
      <c r="D41" s="35"/>
      <c r="E41" s="35"/>
      <c r="F41" s="35"/>
      <c r="G41" s="38" t="str">
        <f t="shared" si="0"/>
        <v/>
      </c>
    </row>
    <row r="42" spans="3:7" x14ac:dyDescent="0.35">
      <c r="C42" s="31">
        <f t="shared" si="1"/>
        <v>2021</v>
      </c>
      <c r="D42" s="35"/>
      <c r="E42" s="35"/>
      <c r="F42" s="35"/>
      <c r="G42" s="38" t="str">
        <f t="shared" si="0"/>
        <v/>
      </c>
    </row>
    <row r="43" spans="3:7" x14ac:dyDescent="0.35">
      <c r="C43" s="31">
        <f t="shared" si="1"/>
        <v>2020</v>
      </c>
      <c r="D43" s="35"/>
      <c r="E43" s="35"/>
      <c r="F43" s="35"/>
      <c r="G43" s="38" t="str">
        <f t="shared" si="0"/>
        <v/>
      </c>
    </row>
  </sheetData>
  <pageMargins left="0.7" right="0.7" top="0.75" bottom="0.75" header="0.3" footer="0.3"/>
  <pageSetup paperSize="9" scale="73" orientation="landscape" r:id="rId1"/>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DE8E4AE2-30E0-4905-B733-B4B0F51BADBF}">
  <sheetPr codeName="Sheet10">
    <pageSetUpPr fitToPage="1"/>
  </sheetPr>
  <dimension ref="A1:M38"/>
  <sheetViews>
    <sheetView showGridLines="0" zoomScale="85" zoomScaleNormal="85" workbookViewId="0"/>
  </sheetViews>
  <sheetFormatPr defaultColWidth="8.7265625" defaultRowHeight="14" x14ac:dyDescent="0.35"/>
  <cols>
    <col min="1" max="2" width="4.1796875" style="1" customWidth="1"/>
    <col min="3" max="3" width="34.453125" style="30" customWidth="1"/>
    <col min="4" max="7" width="15" style="1" customWidth="1"/>
    <col min="8" max="10" width="15" style="43" customWidth="1"/>
    <col min="11" max="13" width="15" style="1" customWidth="1"/>
    <col min="14" max="16384" width="8.7265625" style="1"/>
  </cols>
  <sheetData>
    <row r="1" spans="3:13" ht="39.65" customHeight="1" x14ac:dyDescent="0.6">
      <c r="C1" s="27" t="str" cm="1">
        <f t="array" aca="1" ref="C1" ca="1">MID(CELL("filename",A1), FIND("]",CELL("filename",A1))+1,31)</f>
        <v>7. Expertise globale</v>
      </c>
      <c r="D1" s="28"/>
      <c r="E1" s="28"/>
      <c r="F1" s="28"/>
      <c r="G1" s="28"/>
      <c r="H1" s="28"/>
      <c r="I1" s="28"/>
      <c r="J1" s="28"/>
      <c r="K1" s="28"/>
      <c r="L1" s="28"/>
      <c r="M1" s="28"/>
    </row>
    <row r="2" spans="3:13" x14ac:dyDescent="0.35">
      <c r="C2" s="1"/>
      <c r="H2" s="1"/>
      <c r="I2" s="1"/>
      <c r="J2" s="1"/>
    </row>
    <row r="3" spans="3:13" x14ac:dyDescent="0.35">
      <c r="C3" s="29" t="s">
        <v>260</v>
      </c>
      <c r="H3" s="1"/>
      <c r="I3" s="1"/>
      <c r="J3" s="1"/>
    </row>
    <row r="4" spans="3:13" x14ac:dyDescent="0.35">
      <c r="C4" s="1"/>
      <c r="H4" s="1"/>
      <c r="I4" s="1"/>
      <c r="J4" s="1"/>
    </row>
    <row r="5" spans="3:13" x14ac:dyDescent="0.35">
      <c r="C5" s="34" t="s">
        <v>273</v>
      </c>
      <c r="H5" s="1"/>
      <c r="I5" s="1"/>
      <c r="J5" s="1"/>
    </row>
    <row r="6" spans="3:13" x14ac:dyDescent="0.35">
      <c r="C6" s="34" t="s">
        <v>297</v>
      </c>
      <c r="H6" s="1"/>
      <c r="I6" s="1"/>
      <c r="J6" s="1"/>
    </row>
    <row r="7" spans="3:13" ht="14.5" x14ac:dyDescent="0.35">
      <c r="C7" s="222" t="s">
        <v>173</v>
      </c>
      <c r="H7" s="206"/>
      <c r="I7" s="1"/>
      <c r="J7" s="1"/>
    </row>
    <row r="8" spans="3:13" ht="14.5" x14ac:dyDescent="0.35">
      <c r="C8" s="222"/>
      <c r="H8" s="206"/>
      <c r="I8" s="1"/>
      <c r="J8" s="1"/>
    </row>
    <row r="9" spans="3:13" x14ac:dyDescent="0.35">
      <c r="D9" s="312" t="s">
        <v>27</v>
      </c>
      <c r="E9" s="311"/>
      <c r="F9" s="308" t="s">
        <v>28</v>
      </c>
      <c r="G9" s="311"/>
      <c r="H9" s="310" t="s">
        <v>29</v>
      </c>
      <c r="I9" s="310"/>
      <c r="J9" s="308" t="s">
        <v>172</v>
      </c>
      <c r="K9" s="309"/>
      <c r="L9" s="308" t="s">
        <v>10</v>
      </c>
      <c r="M9" s="309"/>
    </row>
    <row r="10" spans="3:13" x14ac:dyDescent="0.35">
      <c r="D10" s="45" t="s">
        <v>13</v>
      </c>
      <c r="E10" s="46" t="s">
        <v>14</v>
      </c>
      <c r="F10" s="47" t="s">
        <v>13</v>
      </c>
      <c r="G10" s="46" t="s">
        <v>14</v>
      </c>
      <c r="H10" s="48" t="s">
        <v>13</v>
      </c>
      <c r="I10" s="49" t="s">
        <v>14</v>
      </c>
      <c r="J10" s="48" t="s">
        <v>13</v>
      </c>
      <c r="K10" s="44" t="s">
        <v>14</v>
      </c>
      <c r="L10" s="48" t="s">
        <v>13</v>
      </c>
      <c r="M10" s="44" t="s">
        <v>14</v>
      </c>
    </row>
    <row r="11" spans="3:13" x14ac:dyDescent="0.35">
      <c r="C11" s="31">
        <v>2024</v>
      </c>
      <c r="D11" s="35"/>
      <c r="E11" s="38" t="str">
        <f>IFERROR(D11/(SUM($D$11,$F$11,$H$11,$J$11)),"")</f>
        <v/>
      </c>
      <c r="F11" s="35"/>
      <c r="G11" s="38" t="str">
        <f>IFERROR(F11/(SUM($D$11,$F$11,$H$11,$J$11)),"")</f>
        <v/>
      </c>
      <c r="H11" s="35"/>
      <c r="I11" s="38" t="str">
        <f>IFERROR(H11/(SUM($D$11,$F$11,$H$11,$J$11)),"")</f>
        <v/>
      </c>
      <c r="J11" s="35"/>
      <c r="K11" s="38" t="str">
        <f>IFERROR(J11/(SUM($D$11,$F$11,$H$11,$J$11)),"")</f>
        <v/>
      </c>
      <c r="L11" s="35"/>
      <c r="M11" s="38" t="str">
        <f>IFERROR(L11/(SUM($D$11,$F$11,$H$11,$J$11)),"")</f>
        <v/>
      </c>
    </row>
    <row r="12" spans="3:13" x14ac:dyDescent="0.35">
      <c r="C12" s="31">
        <f>C11-1</f>
        <v>2023</v>
      </c>
      <c r="D12" s="35"/>
      <c r="E12" s="38" t="str">
        <f>IFERROR(D12/(SUM($D$12,$F$12,$H$12,$J$12)),"")</f>
        <v/>
      </c>
      <c r="F12" s="35"/>
      <c r="G12" s="38" t="str">
        <f>IFERROR(F12/(SUM($D$12,$F$12,$H$12,$J$12)),"")</f>
        <v/>
      </c>
      <c r="H12" s="35"/>
      <c r="I12" s="38" t="str">
        <f>IFERROR(H12/(SUM($D$12,$F$12,$H$12,$J$12)),"")</f>
        <v/>
      </c>
      <c r="J12" s="35"/>
      <c r="K12" s="38" t="str">
        <f>IFERROR(J12/(SUM($D$12,$F$12,$H$12,$J$12)),"")</f>
        <v/>
      </c>
      <c r="L12" s="35"/>
      <c r="M12" s="38" t="str">
        <f>IFERROR(L12/(SUM($D$12,$F$12,$H$12,$J$12)),"")</f>
        <v/>
      </c>
    </row>
    <row r="13" spans="3:13" x14ac:dyDescent="0.35">
      <c r="C13" s="31">
        <f t="shared" ref="C13" si="0">C12-1</f>
        <v>2022</v>
      </c>
      <c r="D13" s="35"/>
      <c r="E13" s="38" t="str">
        <f>IFERROR(D13/(SUM($D$13,$F$13,$H$13,$J$13)),"")</f>
        <v/>
      </c>
      <c r="F13" s="35"/>
      <c r="G13" s="38" t="str">
        <f>IFERROR(F13/(SUM($D$13,$F$13,$H$13,$J$13)),"")</f>
        <v/>
      </c>
      <c r="H13" s="35"/>
      <c r="I13" s="38" t="str">
        <f>IFERROR(H13/(SUM($D$13,$F$13,$H$13,$J$13)),"")</f>
        <v/>
      </c>
      <c r="J13" s="35"/>
      <c r="K13" s="38" t="str">
        <f>IFERROR(J13/(SUM($D$13,$F$13,$H$13,$J$13)),"")</f>
        <v/>
      </c>
      <c r="L13" s="35"/>
      <c r="M13" s="38" t="str">
        <f>IFERROR(L13/(SUM($D$13,$F$13,$H$13,$J$13)),"")</f>
        <v/>
      </c>
    </row>
    <row r="15" spans="3:13" x14ac:dyDescent="0.35">
      <c r="C15" s="34" t="s">
        <v>274</v>
      </c>
    </row>
    <row r="17" spans="1:7" ht="45" customHeight="1" x14ac:dyDescent="0.35">
      <c r="C17" s="306"/>
      <c r="D17" s="307"/>
    </row>
    <row r="19" spans="1:7" x14ac:dyDescent="0.35">
      <c r="A19" s="30"/>
      <c r="C19" s="34" t="s">
        <v>275</v>
      </c>
    </row>
    <row r="21" spans="1:7" ht="14" customHeight="1" x14ac:dyDescent="0.35">
      <c r="C21" s="30" t="s">
        <v>298</v>
      </c>
      <c r="D21" s="56"/>
      <c r="E21" s="296"/>
      <c r="F21" s="296"/>
    </row>
    <row r="22" spans="1:7" ht="14" customHeight="1" x14ac:dyDescent="0.35">
      <c r="C22" s="297"/>
      <c r="D22" s="207"/>
      <c r="E22" s="295"/>
      <c r="F22" s="295"/>
    </row>
    <row r="23" spans="1:7" ht="14" customHeight="1" x14ac:dyDescent="0.35">
      <c r="C23" s="297" t="s">
        <v>299</v>
      </c>
      <c r="D23" s="192"/>
    </row>
    <row r="25" spans="1:7" x14ac:dyDescent="0.35">
      <c r="C25" s="34" t="s">
        <v>276</v>
      </c>
    </row>
    <row r="26" spans="1:7" x14ac:dyDescent="0.35">
      <c r="C26" s="222" t="s">
        <v>173</v>
      </c>
    </row>
    <row r="27" spans="1:7" x14ac:dyDescent="0.35">
      <c r="C27" s="222"/>
    </row>
    <row r="28" spans="1:7" ht="21" x14ac:dyDescent="0.5">
      <c r="C28" s="249"/>
      <c r="D28" s="250"/>
      <c r="E28" s="253" t="s">
        <v>193</v>
      </c>
      <c r="F28" s="253" t="s">
        <v>194</v>
      </c>
      <c r="G28" s="253" t="s">
        <v>195</v>
      </c>
    </row>
    <row r="29" spans="1:7" ht="15.5" x14ac:dyDescent="0.35">
      <c r="C29" s="314" t="s">
        <v>186</v>
      </c>
      <c r="D29" s="315"/>
      <c r="E29" s="251"/>
      <c r="F29" s="251"/>
      <c r="G29" s="251"/>
    </row>
    <row r="30" spans="1:7" ht="15.5" x14ac:dyDescent="0.35">
      <c r="C30" s="313" t="s">
        <v>187</v>
      </c>
      <c r="D30" s="313"/>
      <c r="E30" s="252"/>
      <c r="F30" s="252"/>
      <c r="G30" s="252"/>
    </row>
    <row r="31" spans="1:7" ht="15.5" x14ac:dyDescent="0.35">
      <c r="C31" s="313" t="s">
        <v>188</v>
      </c>
      <c r="D31" s="313"/>
      <c r="E31" s="251"/>
      <c r="F31" s="251"/>
      <c r="G31" s="251"/>
    </row>
    <row r="32" spans="1:7" ht="18.5" customHeight="1" x14ac:dyDescent="0.35">
      <c r="C32" s="313" t="s">
        <v>189</v>
      </c>
      <c r="D32" s="313"/>
      <c r="E32" s="252"/>
      <c r="F32" s="252"/>
      <c r="G32" s="252"/>
    </row>
    <row r="33" spans="3:7" ht="15.5" x14ac:dyDescent="0.35">
      <c r="C33" s="314" t="s">
        <v>235</v>
      </c>
      <c r="D33" s="315"/>
      <c r="E33" s="252"/>
      <c r="F33" s="252"/>
      <c r="G33" s="252"/>
    </row>
    <row r="34" spans="3:7" ht="23" customHeight="1" x14ac:dyDescent="0.35">
      <c r="C34" s="313" t="s">
        <v>196</v>
      </c>
      <c r="D34" s="313"/>
      <c r="E34" s="252"/>
      <c r="F34" s="252"/>
      <c r="G34" s="252"/>
    </row>
    <row r="35" spans="3:7" ht="15.5" x14ac:dyDescent="0.35">
      <c r="C35" s="313" t="s">
        <v>190</v>
      </c>
      <c r="D35" s="313"/>
      <c r="E35" s="252"/>
      <c r="F35" s="252"/>
      <c r="G35" s="252"/>
    </row>
    <row r="36" spans="3:7" ht="15.5" x14ac:dyDescent="0.35">
      <c r="C36" s="313" t="s">
        <v>191</v>
      </c>
      <c r="D36" s="313"/>
      <c r="E36" s="252"/>
      <c r="F36" s="252"/>
      <c r="G36" s="252"/>
    </row>
    <row r="37" spans="3:7" ht="15.5" x14ac:dyDescent="0.35">
      <c r="C37" s="313" t="s">
        <v>197</v>
      </c>
      <c r="D37" s="313"/>
      <c r="E37" s="252"/>
      <c r="F37" s="252"/>
      <c r="G37" s="252"/>
    </row>
    <row r="38" spans="3:7" ht="15.5" x14ac:dyDescent="0.35">
      <c r="C38" s="313" t="s">
        <v>192</v>
      </c>
      <c r="D38" s="313"/>
      <c r="E38" s="251"/>
      <c r="F38" s="251"/>
      <c r="G38" s="251"/>
    </row>
  </sheetData>
  <mergeCells count="16">
    <mergeCell ref="C35:D35"/>
    <mergeCell ref="C36:D36"/>
    <mergeCell ref="C37:D37"/>
    <mergeCell ref="C38:D38"/>
    <mergeCell ref="C29:D29"/>
    <mergeCell ref="C30:D30"/>
    <mergeCell ref="C31:D31"/>
    <mergeCell ref="C32:D32"/>
    <mergeCell ref="C34:D34"/>
    <mergeCell ref="C33:D33"/>
    <mergeCell ref="C17:D17"/>
    <mergeCell ref="L9:M9"/>
    <mergeCell ref="J9:K9"/>
    <mergeCell ref="H9:I9"/>
    <mergeCell ref="F9:G9"/>
    <mergeCell ref="D9:E9"/>
  </mergeCells>
  <pageMargins left="0.7" right="0.7" top="0.75" bottom="0.75" header="0.3" footer="0.3"/>
  <pageSetup paperSize="9" scale="68" orientation="landscape" r:id="rId1"/>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50809B7F-596D-457B-BEAE-604A2B18F007}">
  <sheetPr codeName="Sheet12">
    <pageSetUpPr fitToPage="1"/>
  </sheetPr>
  <dimension ref="A1:AN73"/>
  <sheetViews>
    <sheetView showGridLines="0" zoomScale="85" zoomScaleNormal="85" workbookViewId="0"/>
  </sheetViews>
  <sheetFormatPr defaultColWidth="8.7265625" defaultRowHeight="14" x14ac:dyDescent="0.35"/>
  <cols>
    <col min="1" max="2" width="4.1796875" style="1" customWidth="1"/>
    <col min="3" max="3" width="38.453125" style="30" customWidth="1"/>
    <col min="4" max="6" width="19.81640625" style="30" customWidth="1"/>
    <col min="7" max="7" width="29.54296875" style="30" customWidth="1"/>
    <col min="8" max="9" width="19.81640625" style="30" customWidth="1"/>
    <col min="10" max="12" width="25.1796875" style="30" customWidth="1"/>
    <col min="13" max="13" width="23.81640625" style="30" customWidth="1"/>
    <col min="14" max="20" width="19.26953125" style="30" customWidth="1"/>
    <col min="21" max="23" width="16.08984375" style="30" customWidth="1"/>
    <col min="24" max="28" width="15.81640625" style="30" customWidth="1"/>
    <col min="29" max="29" width="2.54296875" style="30" customWidth="1"/>
    <col min="30" max="38" width="15.81640625" style="30" customWidth="1"/>
    <col min="39" max="40" width="21" style="30" customWidth="1"/>
    <col min="41" max="16384" width="8.7265625" style="30"/>
  </cols>
  <sheetData>
    <row r="1" spans="3:9" s="1" customFormat="1" ht="39.65" customHeight="1" x14ac:dyDescent="0.6">
      <c r="C1" s="27" t="str" cm="1">
        <f t="array" aca="1" ref="C1" ca="1">MID(CELL("filename",A1), FIND("]",CELL("filename",A1))+1,31)</f>
        <v>8. Track Record</v>
      </c>
      <c r="D1" s="28"/>
      <c r="E1" s="28"/>
      <c r="F1" s="28"/>
      <c r="G1" s="28"/>
      <c r="H1" s="28"/>
      <c r="I1" s="28"/>
    </row>
    <row r="2" spans="3:9" s="1" customFormat="1" x14ac:dyDescent="0.35"/>
    <row r="3" spans="3:9" s="1" customFormat="1" x14ac:dyDescent="0.35">
      <c r="C3" s="29" t="s">
        <v>260</v>
      </c>
    </row>
    <row r="4" spans="3:9" s="1" customFormat="1" x14ac:dyDescent="0.35"/>
    <row r="5" spans="3:9" s="1" customFormat="1" x14ac:dyDescent="0.35">
      <c r="C5" s="34" t="s">
        <v>277</v>
      </c>
    </row>
    <row r="6" spans="3:9" s="1" customFormat="1" x14ac:dyDescent="0.35">
      <c r="C6" s="222" t="s">
        <v>173</v>
      </c>
    </row>
    <row r="7" spans="3:9" s="1" customFormat="1" x14ac:dyDescent="0.35">
      <c r="C7" s="277"/>
    </row>
    <row r="8" spans="3:9" s="1" customFormat="1" x14ac:dyDescent="0.35">
      <c r="C8" s="34"/>
      <c r="D8" s="202" t="s">
        <v>30</v>
      </c>
      <c r="E8" s="202" t="s">
        <v>31</v>
      </c>
      <c r="F8" s="202" t="s">
        <v>32</v>
      </c>
      <c r="G8" s="202" t="s">
        <v>33</v>
      </c>
      <c r="H8" s="202" t="s">
        <v>34</v>
      </c>
      <c r="I8" s="202" t="s">
        <v>35</v>
      </c>
    </row>
    <row r="9" spans="3:9" s="1" customFormat="1" x14ac:dyDescent="0.35">
      <c r="C9" s="34" t="s">
        <v>36</v>
      </c>
      <c r="D9" s="56"/>
      <c r="E9" s="56"/>
      <c r="F9" s="56"/>
      <c r="G9" s="56"/>
      <c r="H9" s="56"/>
      <c r="I9" s="56"/>
    </row>
    <row r="10" spans="3:9" s="1" customFormat="1" x14ac:dyDescent="0.35">
      <c r="C10" s="34" t="s">
        <v>37</v>
      </c>
      <c r="D10" s="56"/>
      <c r="E10" s="56"/>
      <c r="F10" s="56"/>
      <c r="G10" s="56"/>
      <c r="H10" s="56"/>
      <c r="I10" s="56"/>
    </row>
    <row r="11" spans="3:9" s="1" customFormat="1" x14ac:dyDescent="0.35">
      <c r="C11" s="34" t="s">
        <v>38</v>
      </c>
      <c r="D11" s="56"/>
      <c r="E11" s="56"/>
      <c r="F11" s="56"/>
      <c r="G11" s="56"/>
      <c r="H11" s="56"/>
      <c r="I11" s="56"/>
    </row>
    <row r="12" spans="3:9" s="1" customFormat="1" x14ac:dyDescent="0.35">
      <c r="C12" s="34" t="s">
        <v>39</v>
      </c>
      <c r="D12" s="56"/>
      <c r="E12" s="56"/>
      <c r="F12" s="56"/>
      <c r="G12" s="56"/>
      <c r="H12" s="56"/>
      <c r="I12" s="56"/>
    </row>
    <row r="13" spans="3:9" s="1" customFormat="1" x14ac:dyDescent="0.35">
      <c r="C13" s="34" t="s">
        <v>300</v>
      </c>
      <c r="D13" s="56"/>
      <c r="E13" s="56"/>
      <c r="F13" s="56"/>
      <c r="G13" s="56"/>
      <c r="H13" s="56"/>
      <c r="I13" s="56"/>
    </row>
    <row r="14" spans="3:9" s="1" customFormat="1" x14ac:dyDescent="0.35">
      <c r="C14" s="34" t="s">
        <v>156</v>
      </c>
      <c r="D14" s="192"/>
      <c r="E14" s="192"/>
      <c r="F14" s="192"/>
      <c r="G14" s="192"/>
      <c r="H14" s="192"/>
      <c r="I14" s="192"/>
    </row>
    <row r="15" spans="3:9" s="1" customFormat="1" x14ac:dyDescent="0.35">
      <c r="C15" s="34" t="s">
        <v>157</v>
      </c>
      <c r="D15" s="192"/>
      <c r="E15" s="192"/>
      <c r="F15" s="192"/>
      <c r="G15" s="192"/>
      <c r="H15" s="192"/>
      <c r="I15" s="192"/>
    </row>
    <row r="16" spans="3:9" s="1" customFormat="1" x14ac:dyDescent="0.35">
      <c r="C16" s="34" t="s">
        <v>288</v>
      </c>
      <c r="D16" s="192"/>
      <c r="E16" s="192"/>
      <c r="F16" s="192"/>
      <c r="G16" s="192"/>
      <c r="H16" s="192"/>
      <c r="I16" s="192"/>
    </row>
    <row r="17" spans="1:31" s="1" customFormat="1" x14ac:dyDescent="0.35">
      <c r="C17" s="34" t="s">
        <v>287</v>
      </c>
      <c r="D17" s="56"/>
      <c r="E17" s="56"/>
      <c r="F17" s="56"/>
      <c r="G17" s="56"/>
      <c r="H17" s="56"/>
      <c r="I17" s="56"/>
    </row>
    <row r="18" spans="1:31" s="1" customFormat="1" x14ac:dyDescent="0.35">
      <c r="C18" s="34" t="s">
        <v>174</v>
      </c>
      <c r="D18" s="56"/>
      <c r="E18" s="56"/>
      <c r="F18" s="56"/>
      <c r="G18" s="56"/>
      <c r="H18" s="56"/>
      <c r="I18" s="56"/>
    </row>
    <row r="19" spans="1:31" s="1" customFormat="1" x14ac:dyDescent="0.35">
      <c r="C19" s="34" t="s">
        <v>158</v>
      </c>
      <c r="D19" s="56"/>
      <c r="E19" s="56"/>
      <c r="F19" s="56"/>
      <c r="G19" s="56"/>
      <c r="H19" s="56"/>
      <c r="I19" s="56"/>
    </row>
    <row r="20" spans="1:31" s="1" customFormat="1" x14ac:dyDescent="0.35">
      <c r="C20" s="34" t="s">
        <v>159</v>
      </c>
      <c r="D20" s="56"/>
      <c r="E20" s="56"/>
      <c r="F20" s="56"/>
      <c r="G20" s="56"/>
      <c r="H20" s="56"/>
      <c r="I20" s="56"/>
    </row>
    <row r="21" spans="1:31" s="1" customFormat="1" x14ac:dyDescent="0.35">
      <c r="C21" s="34" t="s">
        <v>161</v>
      </c>
      <c r="D21" s="56"/>
      <c r="E21" s="56"/>
      <c r="F21" s="56"/>
      <c r="G21" s="56"/>
      <c r="H21" s="56"/>
      <c r="I21" s="56"/>
    </row>
    <row r="22" spans="1:31" s="1" customFormat="1" ht="14.5" x14ac:dyDescent="0.35">
      <c r="A22" s="206"/>
      <c r="C22" s="34" t="s">
        <v>261</v>
      </c>
      <c r="D22" s="56"/>
      <c r="E22" s="56"/>
      <c r="F22" s="56"/>
      <c r="G22" s="56"/>
      <c r="H22" s="56"/>
      <c r="I22" s="56"/>
    </row>
    <row r="23" spans="1:31" s="1" customFormat="1" ht="14.5" x14ac:dyDescent="0.35">
      <c r="A23" s="206"/>
      <c r="C23" s="34" t="s">
        <v>160</v>
      </c>
      <c r="D23" s="56"/>
      <c r="E23" s="56"/>
      <c r="F23" s="56"/>
      <c r="G23" s="56"/>
      <c r="H23" s="56"/>
      <c r="I23" s="56"/>
    </row>
    <row r="24" spans="1:31" s="1" customFormat="1" ht="14.5" x14ac:dyDescent="0.35">
      <c r="A24" s="206"/>
      <c r="C24" s="34" t="s">
        <v>262</v>
      </c>
      <c r="D24" s="56"/>
      <c r="E24" s="56"/>
      <c r="F24" s="56"/>
      <c r="G24" s="56"/>
      <c r="H24" s="56"/>
      <c r="I24" s="56"/>
    </row>
    <row r="25" spans="1:31" s="1" customFormat="1" ht="14.5" x14ac:dyDescent="0.35">
      <c r="A25" s="206"/>
      <c r="C25" s="34" t="s">
        <v>40</v>
      </c>
      <c r="D25" s="56"/>
      <c r="E25" s="56"/>
      <c r="F25" s="56"/>
      <c r="G25" s="56"/>
      <c r="H25" s="56"/>
      <c r="I25" s="56"/>
    </row>
    <row r="26" spans="1:31" s="1" customFormat="1" x14ac:dyDescent="0.35">
      <c r="C26" s="34" t="s">
        <v>41</v>
      </c>
      <c r="D26" s="56"/>
      <c r="E26" s="56"/>
      <c r="F26" s="56"/>
      <c r="G26" s="56"/>
      <c r="H26" s="56"/>
      <c r="I26" s="56"/>
    </row>
    <row r="27" spans="1:31" s="1" customFormat="1" x14ac:dyDescent="0.35">
      <c r="C27" s="34" t="s">
        <v>42</v>
      </c>
      <c r="D27" s="56"/>
      <c r="E27" s="56"/>
      <c r="F27" s="56"/>
      <c r="G27" s="56"/>
      <c r="H27" s="56"/>
      <c r="I27" s="56"/>
    </row>
    <row r="28" spans="1:31" s="1" customFormat="1" x14ac:dyDescent="0.35">
      <c r="C28" s="34" t="s">
        <v>165</v>
      </c>
      <c r="D28" s="56"/>
      <c r="E28" s="56"/>
      <c r="F28" s="56"/>
      <c r="G28" s="56"/>
      <c r="H28" s="56"/>
      <c r="I28" s="56"/>
    </row>
    <row r="29" spans="1:31" s="1" customFormat="1" x14ac:dyDescent="0.35">
      <c r="C29" s="34" t="s">
        <v>164</v>
      </c>
      <c r="D29" s="56"/>
      <c r="E29" s="56"/>
      <c r="F29" s="56"/>
      <c r="G29" s="56"/>
      <c r="H29" s="56"/>
      <c r="I29" s="56"/>
    </row>
    <row r="30" spans="1:31" s="1" customFormat="1" x14ac:dyDescent="0.35">
      <c r="C30" s="34" t="s">
        <v>163</v>
      </c>
      <c r="D30" s="56"/>
      <c r="E30" s="56"/>
      <c r="F30" s="56"/>
      <c r="G30" s="56"/>
      <c r="H30" s="56"/>
      <c r="I30" s="56"/>
    </row>
    <row r="31" spans="1:31" s="1" customFormat="1" x14ac:dyDescent="0.35">
      <c r="C31" s="34" t="s">
        <v>162</v>
      </c>
      <c r="D31" s="56"/>
      <c r="E31" s="56"/>
      <c r="F31" s="56"/>
      <c r="G31" s="56"/>
      <c r="H31" s="56"/>
      <c r="I31" s="56"/>
      <c r="W31" s="276"/>
    </row>
    <row r="32" spans="1:31" s="1" customFormat="1" x14ac:dyDescent="0.35">
      <c r="C32" s="34" t="s">
        <v>286</v>
      </c>
      <c r="D32" s="56"/>
      <c r="E32" s="56"/>
      <c r="F32" s="56"/>
      <c r="G32" s="56"/>
      <c r="H32" s="56"/>
      <c r="I32" s="56"/>
      <c r="AE32" s="276"/>
    </row>
    <row r="33" spans="3:40" s="1" customFormat="1" x14ac:dyDescent="0.35">
      <c r="C33" s="34" t="s">
        <v>44</v>
      </c>
      <c r="D33" s="56"/>
      <c r="E33" s="56"/>
      <c r="F33" s="56"/>
      <c r="G33" s="56"/>
      <c r="H33" s="56"/>
      <c r="I33" s="56"/>
      <c r="AI33" s="276"/>
    </row>
    <row r="34" spans="3:40" s="1" customFormat="1" x14ac:dyDescent="0.35">
      <c r="C34" s="34" t="s">
        <v>45</v>
      </c>
      <c r="D34" s="203"/>
      <c r="E34" s="203"/>
      <c r="F34" s="203"/>
      <c r="G34" s="203"/>
      <c r="H34" s="203"/>
      <c r="I34" s="203"/>
    </row>
    <row r="35" spans="3:40" s="1" customFormat="1" x14ac:dyDescent="0.35">
      <c r="AA35" s="276"/>
    </row>
    <row r="36" spans="3:40" s="1" customFormat="1" ht="14.5" thickBot="1" x14ac:dyDescent="0.4">
      <c r="C36" s="34" t="s">
        <v>301</v>
      </c>
      <c r="M36" s="276"/>
      <c r="N36" s="276"/>
      <c r="O36" s="276"/>
      <c r="U36" s="276"/>
    </row>
    <row r="37" spans="3:40" s="1" customFormat="1" ht="14.5" customHeight="1" x14ac:dyDescent="0.35">
      <c r="C37" s="276"/>
      <c r="V37" s="316" t="s">
        <v>304</v>
      </c>
      <c r="W37" s="317"/>
      <c r="X37" s="317"/>
      <c r="Y37" s="317"/>
      <c r="Z37" s="317"/>
      <c r="AA37" s="317"/>
      <c r="AB37" s="318"/>
      <c r="AC37" s="300"/>
      <c r="AD37" s="320" t="s">
        <v>200</v>
      </c>
      <c r="AE37" s="321"/>
      <c r="AF37" s="321"/>
      <c r="AG37" s="321"/>
      <c r="AH37" s="321"/>
      <c r="AI37" s="321"/>
      <c r="AJ37" s="321"/>
      <c r="AK37" s="322"/>
      <c r="AL37" s="290"/>
      <c r="AM37" s="254"/>
      <c r="AN37" s="290"/>
    </row>
    <row r="38" spans="3:40" s="1" customFormat="1" ht="33.75" customHeight="1" x14ac:dyDescent="0.35">
      <c r="C38" s="229" t="s">
        <v>185</v>
      </c>
      <c r="D38" s="229" t="s">
        <v>155</v>
      </c>
      <c r="E38" s="229" t="s">
        <v>240</v>
      </c>
      <c r="F38" s="229" t="s">
        <v>46</v>
      </c>
      <c r="G38" s="231" t="s">
        <v>47</v>
      </c>
      <c r="H38" s="232" t="s">
        <v>48</v>
      </c>
      <c r="I38" s="233" t="s">
        <v>198</v>
      </c>
      <c r="J38" s="233" t="s">
        <v>302</v>
      </c>
      <c r="K38" s="233" t="s">
        <v>303</v>
      </c>
      <c r="L38" s="233" t="s">
        <v>49</v>
      </c>
      <c r="M38" s="233" t="s">
        <v>202</v>
      </c>
      <c r="N38" s="233" t="s">
        <v>243</v>
      </c>
      <c r="O38" s="233" t="s">
        <v>256</v>
      </c>
      <c r="P38" s="233" t="s">
        <v>255</v>
      </c>
      <c r="Q38" s="233" t="s">
        <v>50</v>
      </c>
      <c r="R38" s="233" t="s">
        <v>51</v>
      </c>
      <c r="S38" s="233" t="s">
        <v>52</v>
      </c>
      <c r="T38" s="233" t="s">
        <v>257</v>
      </c>
      <c r="U38" s="255" t="s">
        <v>258</v>
      </c>
      <c r="V38" s="281" t="s">
        <v>244</v>
      </c>
      <c r="W38" s="233" t="s">
        <v>249</v>
      </c>
      <c r="X38" s="233" t="s">
        <v>245</v>
      </c>
      <c r="Y38" s="233" t="s">
        <v>246</v>
      </c>
      <c r="Z38" s="233" t="s">
        <v>247</v>
      </c>
      <c r="AA38" s="233" t="s">
        <v>241</v>
      </c>
      <c r="AB38" s="282" t="s">
        <v>199</v>
      </c>
      <c r="AC38" s="261"/>
      <c r="AD38" s="281" t="s">
        <v>248</v>
      </c>
      <c r="AE38" s="233" t="s">
        <v>250</v>
      </c>
      <c r="AF38" s="233" t="s">
        <v>251</v>
      </c>
      <c r="AG38" s="233" t="s">
        <v>252</v>
      </c>
      <c r="AH38" s="233" t="s">
        <v>253</v>
      </c>
      <c r="AI38" s="233" t="s">
        <v>242</v>
      </c>
      <c r="AJ38" s="233" t="s">
        <v>201</v>
      </c>
      <c r="AK38" s="282" t="s">
        <v>204</v>
      </c>
      <c r="AL38" s="232" t="s">
        <v>203</v>
      </c>
      <c r="AM38" s="232" t="s">
        <v>268</v>
      </c>
      <c r="AN38" s="298" t="s">
        <v>269</v>
      </c>
    </row>
    <row r="39" spans="3:40" s="1" customFormat="1" x14ac:dyDescent="0.35">
      <c r="C39" s="50"/>
      <c r="D39" s="50"/>
      <c r="E39" s="50"/>
      <c r="F39" s="50"/>
      <c r="G39" s="51"/>
      <c r="H39" s="53"/>
      <c r="I39" s="50"/>
      <c r="J39" s="52"/>
      <c r="K39" s="52"/>
      <c r="L39" s="50"/>
      <c r="M39" s="50"/>
      <c r="N39" s="50"/>
      <c r="O39" s="50"/>
      <c r="P39" s="50"/>
      <c r="Q39" s="50"/>
      <c r="R39" s="50"/>
      <c r="S39" s="50"/>
      <c r="T39" s="50"/>
      <c r="U39" s="256"/>
      <c r="V39" s="283"/>
      <c r="W39" s="50"/>
      <c r="X39" s="50"/>
      <c r="Y39" s="50"/>
      <c r="Z39" s="50"/>
      <c r="AA39" s="50"/>
      <c r="AB39" s="284"/>
      <c r="AC39" s="207"/>
      <c r="AD39" s="283"/>
      <c r="AE39" s="50"/>
      <c r="AF39" s="50"/>
      <c r="AG39" s="50"/>
      <c r="AH39" s="50"/>
      <c r="AI39" s="50"/>
      <c r="AJ39" s="50"/>
      <c r="AK39" s="284"/>
      <c r="AL39" s="279"/>
      <c r="AM39" s="299"/>
      <c r="AN39" s="292"/>
    </row>
    <row r="40" spans="3:40" s="1" customFormat="1" x14ac:dyDescent="0.35">
      <c r="C40" s="56"/>
      <c r="D40" s="56"/>
      <c r="E40" s="56"/>
      <c r="F40" s="56"/>
      <c r="G40" s="56"/>
      <c r="H40" s="56"/>
      <c r="I40" s="56"/>
      <c r="J40" s="56"/>
      <c r="K40" s="52"/>
      <c r="L40" s="56"/>
      <c r="M40" s="56"/>
      <c r="N40" s="56"/>
      <c r="O40" s="56"/>
      <c r="P40" s="56"/>
      <c r="Q40" s="56"/>
      <c r="R40" s="56"/>
      <c r="S40" s="56"/>
      <c r="T40" s="56"/>
      <c r="U40" s="257"/>
      <c r="V40" s="285"/>
      <c r="W40" s="56"/>
      <c r="X40" s="56"/>
      <c r="Y40" s="56"/>
      <c r="Z40" s="56"/>
      <c r="AA40" s="56"/>
      <c r="AB40" s="286"/>
      <c r="AC40" s="207"/>
      <c r="AD40" s="285"/>
      <c r="AE40" s="56"/>
      <c r="AF40" s="56"/>
      <c r="AG40" s="56"/>
      <c r="AH40" s="56"/>
      <c r="AI40" s="56"/>
      <c r="AJ40" s="56"/>
      <c r="AK40" s="286"/>
      <c r="AL40" s="280"/>
      <c r="AM40" s="257"/>
      <c r="AN40" s="56"/>
    </row>
    <row r="41" spans="3:40" s="1" customFormat="1" x14ac:dyDescent="0.35">
      <c r="C41" s="56"/>
      <c r="D41" s="56"/>
      <c r="E41" s="56"/>
      <c r="F41" s="56"/>
      <c r="G41" s="56"/>
      <c r="H41" s="56"/>
      <c r="I41" s="56"/>
      <c r="J41" s="56"/>
      <c r="K41" s="52"/>
      <c r="L41" s="56"/>
      <c r="M41" s="56"/>
      <c r="N41" s="56"/>
      <c r="O41" s="56"/>
      <c r="P41" s="56"/>
      <c r="Q41" s="56"/>
      <c r="R41" s="56"/>
      <c r="S41" s="56"/>
      <c r="T41" s="56"/>
      <c r="U41" s="257"/>
      <c r="V41" s="285"/>
      <c r="W41" s="56"/>
      <c r="X41" s="56"/>
      <c r="Y41" s="56"/>
      <c r="Z41" s="56"/>
      <c r="AA41" s="56"/>
      <c r="AB41" s="286"/>
      <c r="AC41" s="207"/>
      <c r="AD41" s="285"/>
      <c r="AE41" s="56"/>
      <c r="AF41" s="56"/>
      <c r="AG41" s="56"/>
      <c r="AH41" s="56"/>
      <c r="AI41" s="56"/>
      <c r="AJ41" s="56"/>
      <c r="AK41" s="286"/>
      <c r="AL41" s="280"/>
      <c r="AM41" s="257"/>
      <c r="AN41" s="56"/>
    </row>
    <row r="42" spans="3:40" s="1" customFormat="1" x14ac:dyDescent="0.35">
      <c r="C42" s="56"/>
      <c r="D42" s="56"/>
      <c r="E42" s="56"/>
      <c r="F42" s="56"/>
      <c r="G42" s="56"/>
      <c r="H42" s="56"/>
      <c r="I42" s="56"/>
      <c r="J42" s="56"/>
      <c r="K42" s="52"/>
      <c r="L42" s="56"/>
      <c r="M42" s="56"/>
      <c r="N42" s="56"/>
      <c r="O42" s="56"/>
      <c r="P42" s="56"/>
      <c r="Q42" s="56"/>
      <c r="R42" s="56"/>
      <c r="S42" s="56"/>
      <c r="T42" s="56"/>
      <c r="U42" s="257"/>
      <c r="V42" s="285"/>
      <c r="W42" s="56"/>
      <c r="X42" s="56"/>
      <c r="Y42" s="56"/>
      <c r="Z42" s="56"/>
      <c r="AA42" s="56"/>
      <c r="AB42" s="286"/>
      <c r="AC42" s="207"/>
      <c r="AD42" s="285"/>
      <c r="AE42" s="56"/>
      <c r="AF42" s="56"/>
      <c r="AG42" s="56"/>
      <c r="AH42" s="56"/>
      <c r="AI42" s="56"/>
      <c r="AJ42" s="56"/>
      <c r="AK42" s="286"/>
      <c r="AL42" s="280"/>
      <c r="AM42" s="257"/>
      <c r="AN42" s="56"/>
    </row>
    <row r="43" spans="3:40" s="1" customFormat="1" x14ac:dyDescent="0.35">
      <c r="C43" s="56"/>
      <c r="D43" s="56"/>
      <c r="E43" s="56"/>
      <c r="F43" s="56"/>
      <c r="G43" s="56"/>
      <c r="H43" s="56"/>
      <c r="I43" s="56"/>
      <c r="J43" s="56"/>
      <c r="K43" s="52"/>
      <c r="L43" s="56"/>
      <c r="M43" s="56"/>
      <c r="N43" s="56"/>
      <c r="O43" s="56"/>
      <c r="P43" s="56"/>
      <c r="Q43" s="56"/>
      <c r="R43" s="56"/>
      <c r="S43" s="56"/>
      <c r="T43" s="56"/>
      <c r="U43" s="257"/>
      <c r="V43" s="285"/>
      <c r="W43" s="56"/>
      <c r="X43" s="56"/>
      <c r="Y43" s="56"/>
      <c r="Z43" s="56"/>
      <c r="AA43" s="56"/>
      <c r="AB43" s="286"/>
      <c r="AC43" s="207"/>
      <c r="AD43" s="285"/>
      <c r="AE43" s="56"/>
      <c r="AF43" s="56"/>
      <c r="AG43" s="56"/>
      <c r="AH43" s="56"/>
      <c r="AI43" s="56"/>
      <c r="AJ43" s="56"/>
      <c r="AK43" s="286"/>
      <c r="AL43" s="280"/>
      <c r="AM43" s="257"/>
      <c r="AN43" s="56"/>
    </row>
    <row r="44" spans="3:40" s="1" customFormat="1" x14ac:dyDescent="0.35">
      <c r="C44" s="56"/>
      <c r="D44" s="56"/>
      <c r="E44" s="56"/>
      <c r="F44" s="56"/>
      <c r="G44" s="56"/>
      <c r="H44" s="56"/>
      <c r="I44" s="56"/>
      <c r="J44" s="56"/>
      <c r="K44" s="52"/>
      <c r="L44" s="56"/>
      <c r="M44" s="56"/>
      <c r="N44" s="56"/>
      <c r="O44" s="56"/>
      <c r="P44" s="56"/>
      <c r="Q44" s="56"/>
      <c r="R44" s="56"/>
      <c r="S44" s="56"/>
      <c r="T44" s="56"/>
      <c r="U44" s="257"/>
      <c r="V44" s="285"/>
      <c r="W44" s="56"/>
      <c r="X44" s="56"/>
      <c r="Y44" s="56"/>
      <c r="Z44" s="56"/>
      <c r="AA44" s="56"/>
      <c r="AB44" s="286"/>
      <c r="AC44" s="207"/>
      <c r="AD44" s="285"/>
      <c r="AE44" s="56"/>
      <c r="AF44" s="56"/>
      <c r="AG44" s="56"/>
      <c r="AH44" s="56"/>
      <c r="AI44" s="56"/>
      <c r="AJ44" s="56"/>
      <c r="AK44" s="286"/>
      <c r="AL44" s="280"/>
      <c r="AM44" s="257"/>
      <c r="AN44" s="56"/>
    </row>
    <row r="45" spans="3:40" s="1" customFormat="1" x14ac:dyDescent="0.35">
      <c r="C45" s="56"/>
      <c r="D45" s="56"/>
      <c r="E45" s="56"/>
      <c r="F45" s="56"/>
      <c r="G45" s="56"/>
      <c r="H45" s="56"/>
      <c r="I45" s="56"/>
      <c r="J45" s="56"/>
      <c r="K45" s="52"/>
      <c r="L45" s="56"/>
      <c r="M45" s="56"/>
      <c r="N45" s="56"/>
      <c r="O45" s="56"/>
      <c r="P45" s="56"/>
      <c r="Q45" s="56"/>
      <c r="R45" s="56"/>
      <c r="S45" s="56"/>
      <c r="T45" s="56"/>
      <c r="U45" s="257"/>
      <c r="V45" s="285"/>
      <c r="W45" s="56"/>
      <c r="X45" s="56"/>
      <c r="Y45" s="56"/>
      <c r="Z45" s="56"/>
      <c r="AA45" s="56"/>
      <c r="AB45" s="286"/>
      <c r="AC45" s="207"/>
      <c r="AD45" s="285"/>
      <c r="AE45" s="56"/>
      <c r="AF45" s="56"/>
      <c r="AG45" s="56"/>
      <c r="AH45" s="56"/>
      <c r="AI45" s="56"/>
      <c r="AJ45" s="56"/>
      <c r="AK45" s="286"/>
      <c r="AL45" s="280"/>
      <c r="AM45" s="257"/>
      <c r="AN45" s="56"/>
    </row>
    <row r="46" spans="3:40" s="1" customFormat="1" x14ac:dyDescent="0.35">
      <c r="C46" s="56"/>
      <c r="D46" s="56"/>
      <c r="E46" s="56"/>
      <c r="F46" s="56"/>
      <c r="G46" s="56"/>
      <c r="H46" s="56"/>
      <c r="I46" s="56"/>
      <c r="J46" s="56"/>
      <c r="K46" s="52"/>
      <c r="L46" s="56"/>
      <c r="M46" s="56"/>
      <c r="N46" s="56"/>
      <c r="O46" s="56"/>
      <c r="P46" s="56"/>
      <c r="Q46" s="56"/>
      <c r="R46" s="56"/>
      <c r="S46" s="56"/>
      <c r="T46" s="56"/>
      <c r="U46" s="257"/>
      <c r="V46" s="285"/>
      <c r="W46" s="56"/>
      <c r="X46" s="56"/>
      <c r="Y46" s="56"/>
      <c r="Z46" s="56"/>
      <c r="AA46" s="56"/>
      <c r="AB46" s="286"/>
      <c r="AC46" s="207"/>
      <c r="AD46" s="285"/>
      <c r="AE46" s="56"/>
      <c r="AF46" s="56"/>
      <c r="AG46" s="56"/>
      <c r="AH46" s="56"/>
      <c r="AI46" s="56"/>
      <c r="AJ46" s="56"/>
      <c r="AK46" s="286"/>
      <c r="AL46" s="280"/>
      <c r="AM46" s="257"/>
      <c r="AN46" s="56"/>
    </row>
    <row r="47" spans="3:40" s="1" customFormat="1" x14ac:dyDescent="0.35">
      <c r="C47" s="56"/>
      <c r="D47" s="56"/>
      <c r="E47" s="56"/>
      <c r="F47" s="56"/>
      <c r="G47" s="56"/>
      <c r="H47" s="56"/>
      <c r="I47" s="56"/>
      <c r="J47" s="56"/>
      <c r="K47" s="52"/>
      <c r="L47" s="56"/>
      <c r="M47" s="56"/>
      <c r="N47" s="56"/>
      <c r="O47" s="56"/>
      <c r="P47" s="56"/>
      <c r="Q47" s="56"/>
      <c r="R47" s="56"/>
      <c r="S47" s="56"/>
      <c r="T47" s="56"/>
      <c r="U47" s="257"/>
      <c r="V47" s="285"/>
      <c r="W47" s="56"/>
      <c r="X47" s="56"/>
      <c r="Y47" s="56"/>
      <c r="Z47" s="56"/>
      <c r="AA47" s="56"/>
      <c r="AB47" s="286"/>
      <c r="AC47" s="207"/>
      <c r="AD47" s="285"/>
      <c r="AE47" s="56"/>
      <c r="AF47" s="56"/>
      <c r="AG47" s="56"/>
      <c r="AH47" s="56"/>
      <c r="AI47" s="56"/>
      <c r="AJ47" s="56"/>
      <c r="AK47" s="286"/>
      <c r="AL47" s="280"/>
      <c r="AM47" s="257"/>
      <c r="AN47" s="56"/>
    </row>
    <row r="48" spans="3:40" s="1" customFormat="1" x14ac:dyDescent="0.35">
      <c r="C48" s="56"/>
      <c r="D48" s="56"/>
      <c r="E48" s="56"/>
      <c r="F48" s="56"/>
      <c r="G48" s="56"/>
      <c r="H48" s="56"/>
      <c r="I48" s="56"/>
      <c r="J48" s="56"/>
      <c r="K48" s="52"/>
      <c r="L48" s="56"/>
      <c r="M48" s="56"/>
      <c r="N48" s="56"/>
      <c r="O48" s="56"/>
      <c r="P48" s="56"/>
      <c r="Q48" s="56"/>
      <c r="R48" s="56"/>
      <c r="S48" s="56"/>
      <c r="T48" s="56"/>
      <c r="U48" s="257"/>
      <c r="V48" s="285"/>
      <c r="W48" s="56"/>
      <c r="X48" s="56"/>
      <c r="Y48" s="56"/>
      <c r="Z48" s="56"/>
      <c r="AA48" s="56"/>
      <c r="AB48" s="286"/>
      <c r="AC48" s="207"/>
      <c r="AD48" s="285"/>
      <c r="AE48" s="56"/>
      <c r="AF48" s="56"/>
      <c r="AG48" s="56"/>
      <c r="AH48" s="56"/>
      <c r="AI48" s="56"/>
      <c r="AJ48" s="56"/>
      <c r="AK48" s="286"/>
      <c r="AL48" s="280"/>
      <c r="AM48" s="257"/>
      <c r="AN48" s="56"/>
    </row>
    <row r="49" spans="3:40" s="1" customFormat="1" x14ac:dyDescent="0.35">
      <c r="C49" s="56"/>
      <c r="D49" s="56"/>
      <c r="E49" s="56"/>
      <c r="F49" s="56"/>
      <c r="G49" s="56"/>
      <c r="H49" s="56"/>
      <c r="I49" s="56"/>
      <c r="J49" s="56"/>
      <c r="K49" s="52"/>
      <c r="L49" s="56"/>
      <c r="M49" s="56"/>
      <c r="N49" s="56"/>
      <c r="O49" s="56"/>
      <c r="P49" s="56"/>
      <c r="Q49" s="56"/>
      <c r="R49" s="56"/>
      <c r="S49" s="56"/>
      <c r="T49" s="56"/>
      <c r="U49" s="257"/>
      <c r="V49" s="285"/>
      <c r="W49" s="56"/>
      <c r="X49" s="56"/>
      <c r="Y49" s="56"/>
      <c r="Z49" s="56"/>
      <c r="AA49" s="56"/>
      <c r="AB49" s="286"/>
      <c r="AC49" s="207"/>
      <c r="AD49" s="285"/>
      <c r="AE49" s="56"/>
      <c r="AF49" s="56"/>
      <c r="AG49" s="56"/>
      <c r="AH49" s="56"/>
      <c r="AI49" s="56"/>
      <c r="AJ49" s="56"/>
      <c r="AK49" s="286"/>
      <c r="AL49" s="280"/>
      <c r="AM49" s="257"/>
      <c r="AN49" s="56"/>
    </row>
    <row r="50" spans="3:40" s="1" customFormat="1" x14ac:dyDescent="0.35">
      <c r="C50" s="56"/>
      <c r="D50" s="56"/>
      <c r="E50" s="56"/>
      <c r="F50" s="56"/>
      <c r="G50" s="56"/>
      <c r="H50" s="56"/>
      <c r="I50" s="56"/>
      <c r="J50" s="56"/>
      <c r="K50" s="52"/>
      <c r="L50" s="56"/>
      <c r="M50" s="56"/>
      <c r="N50" s="56"/>
      <c r="O50" s="56"/>
      <c r="P50" s="56"/>
      <c r="Q50" s="56"/>
      <c r="R50" s="56"/>
      <c r="S50" s="56"/>
      <c r="T50" s="56"/>
      <c r="U50" s="257"/>
      <c r="V50" s="285"/>
      <c r="W50" s="56"/>
      <c r="X50" s="56"/>
      <c r="Y50" s="56"/>
      <c r="Z50" s="56"/>
      <c r="AA50" s="56"/>
      <c r="AB50" s="286"/>
      <c r="AC50" s="207"/>
      <c r="AD50" s="285"/>
      <c r="AE50" s="56"/>
      <c r="AF50" s="56"/>
      <c r="AG50" s="56"/>
      <c r="AH50" s="56"/>
      <c r="AI50" s="56"/>
      <c r="AJ50" s="56"/>
      <c r="AK50" s="286"/>
      <c r="AL50" s="280"/>
      <c r="AM50" s="257"/>
      <c r="AN50" s="56"/>
    </row>
    <row r="51" spans="3:40" s="1" customFormat="1" ht="14.5" thickBot="1" x14ac:dyDescent="0.4">
      <c r="C51" s="56"/>
      <c r="D51" s="56"/>
      <c r="E51" s="56"/>
      <c r="F51" s="56"/>
      <c r="G51" s="56"/>
      <c r="H51" s="56"/>
      <c r="I51" s="56"/>
      <c r="J51" s="56"/>
      <c r="K51" s="52"/>
      <c r="L51" s="56"/>
      <c r="M51" s="56"/>
      <c r="N51" s="56"/>
      <c r="O51" s="56"/>
      <c r="P51" s="56"/>
      <c r="Q51" s="56"/>
      <c r="R51" s="56"/>
      <c r="S51" s="56"/>
      <c r="T51" s="56"/>
      <c r="U51" s="257"/>
      <c r="V51" s="287"/>
      <c r="W51" s="288"/>
      <c r="X51" s="288"/>
      <c r="Y51" s="288"/>
      <c r="Z51" s="288"/>
      <c r="AA51" s="288"/>
      <c r="AB51" s="289"/>
      <c r="AC51" s="207"/>
      <c r="AD51" s="287"/>
      <c r="AE51" s="288"/>
      <c r="AF51" s="288"/>
      <c r="AG51" s="288"/>
      <c r="AH51" s="288"/>
      <c r="AI51" s="288"/>
      <c r="AJ51" s="288"/>
      <c r="AK51" s="289"/>
      <c r="AL51" s="291"/>
      <c r="AM51" s="257"/>
      <c r="AN51" s="56"/>
    </row>
    <row r="52" spans="3:40" s="1" customFormat="1" x14ac:dyDescent="0.35">
      <c r="C52" s="30"/>
    </row>
    <row r="53" spans="3:40" s="1" customFormat="1" x14ac:dyDescent="0.35">
      <c r="C53" s="29" t="s">
        <v>306</v>
      </c>
    </row>
    <row r="54" spans="3:40" s="1" customFormat="1" x14ac:dyDescent="0.35">
      <c r="C54" s="30"/>
    </row>
    <row r="55" spans="3:40" s="1" customFormat="1" x14ac:dyDescent="0.35">
      <c r="C55" s="34" t="s">
        <v>278</v>
      </c>
    </row>
    <row r="56" spans="3:40" x14ac:dyDescent="0.35">
      <c r="C56" s="276"/>
      <c r="E56" s="276"/>
    </row>
    <row r="57" spans="3:40" ht="22.5" customHeight="1" x14ac:dyDescent="0.35">
      <c r="C57" s="229" t="s">
        <v>166</v>
      </c>
      <c r="D57" s="229" t="s">
        <v>155</v>
      </c>
      <c r="E57" s="229" t="s">
        <v>51</v>
      </c>
      <c r="F57" s="229" t="s">
        <v>52</v>
      </c>
      <c r="G57" s="293" t="s">
        <v>154</v>
      </c>
    </row>
    <row r="58" spans="3:40" x14ac:dyDescent="0.35">
      <c r="C58" s="50"/>
      <c r="D58" s="50"/>
      <c r="E58" s="230"/>
      <c r="F58" s="230"/>
      <c r="G58" s="50"/>
    </row>
    <row r="59" spans="3:40" x14ac:dyDescent="0.35">
      <c r="C59" s="50"/>
      <c r="D59" s="50"/>
      <c r="E59" s="230"/>
      <c r="F59" s="230"/>
      <c r="G59" s="50"/>
    </row>
    <row r="60" spans="3:40" x14ac:dyDescent="0.35">
      <c r="C60" s="50"/>
      <c r="D60" s="50"/>
      <c r="E60" s="230"/>
      <c r="F60" s="230"/>
      <c r="G60" s="50"/>
    </row>
    <row r="61" spans="3:40" x14ac:dyDescent="0.35">
      <c r="C61" s="50"/>
      <c r="D61" s="50"/>
      <c r="E61" s="230"/>
      <c r="F61" s="230"/>
      <c r="G61" s="50"/>
    </row>
    <row r="62" spans="3:40" x14ac:dyDescent="0.35">
      <c r="C62" s="50"/>
      <c r="D62" s="50"/>
      <c r="E62" s="230"/>
      <c r="F62" s="230"/>
      <c r="G62" s="50"/>
    </row>
    <row r="63" spans="3:40" x14ac:dyDescent="0.35">
      <c r="C63" s="50"/>
      <c r="D63" s="50"/>
      <c r="E63" s="230"/>
      <c r="F63" s="230"/>
      <c r="G63" s="50"/>
    </row>
    <row r="64" spans="3:40" x14ac:dyDescent="0.35">
      <c r="C64" s="50"/>
      <c r="D64" s="50"/>
      <c r="E64" s="230"/>
      <c r="F64" s="230"/>
      <c r="G64" s="50"/>
    </row>
    <row r="65" spans="3:7" x14ac:dyDescent="0.35">
      <c r="C65" s="50"/>
      <c r="D65" s="50"/>
      <c r="E65" s="230"/>
      <c r="F65" s="230"/>
      <c r="G65" s="50"/>
    </row>
    <row r="66" spans="3:7" x14ac:dyDescent="0.35">
      <c r="C66" s="50"/>
      <c r="D66" s="50"/>
      <c r="E66" s="230"/>
      <c r="F66" s="230"/>
      <c r="G66" s="50"/>
    </row>
    <row r="67" spans="3:7" x14ac:dyDescent="0.35">
      <c r="C67" s="50"/>
      <c r="D67" s="50"/>
      <c r="E67" s="230"/>
      <c r="F67" s="230"/>
      <c r="G67" s="50"/>
    </row>
    <row r="68" spans="3:7" x14ac:dyDescent="0.35">
      <c r="C68" s="50"/>
      <c r="D68" s="50"/>
      <c r="E68" s="230"/>
      <c r="F68" s="230"/>
      <c r="G68" s="50"/>
    </row>
    <row r="69" spans="3:7" x14ac:dyDescent="0.35">
      <c r="C69" s="50"/>
      <c r="D69" s="50"/>
      <c r="E69" s="230"/>
      <c r="F69" s="230"/>
      <c r="G69" s="50"/>
    </row>
    <row r="71" spans="3:7" x14ac:dyDescent="0.35">
      <c r="C71" s="34" t="s">
        <v>305</v>
      </c>
    </row>
    <row r="72" spans="3:7" x14ac:dyDescent="0.35">
      <c r="C72" s="276"/>
    </row>
    <row r="73" spans="3:7" ht="37.5" customHeight="1" x14ac:dyDescent="0.35">
      <c r="C73" s="319"/>
      <c r="D73" s="319"/>
      <c r="E73" s="319"/>
      <c r="F73" s="319"/>
    </row>
  </sheetData>
  <mergeCells count="3">
    <mergeCell ref="V37:AB37"/>
    <mergeCell ref="C73:F73"/>
    <mergeCell ref="AD37:AK37"/>
  </mergeCells>
  <conditionalFormatting sqref="I39:I51 T39:AN51">
    <cfRule type="expression" dxfId="9" priority="1">
      <formula>$H39="Réalisé"</formula>
    </cfRule>
  </conditionalFormatting>
  <conditionalFormatting sqref="K39:K51 O39:O51 R39:S51">
    <cfRule type="expression" dxfId="8" priority="3">
      <formula>$H39="Non réalisé"</formula>
    </cfRule>
  </conditionalFormatting>
  <dataValidations disablePrompts="1" count="2">
    <dataValidation type="list" allowBlank="1" showInputMessage="1" showErrorMessage="1" sqref="H39:H51" xr:uid="{526E076E-11B1-41BB-801E-E5D298ACD52B}">
      <formula1>"En portefeuille,Partiellement cédé,Cédé"</formula1>
    </dataValidation>
    <dataValidation type="list" allowBlank="1" showInputMessage="1" showErrorMessage="1" sqref="I39:I51" xr:uid="{27B844A6-D70A-4417-9B9C-399CABE8B2BE}">
      <formula1>"Oui,Non"</formula1>
    </dataValidation>
  </dataValidations>
  <pageMargins left="0.7" right="0.7" top="0.75" bottom="0.75" header="0.3" footer="0.3"/>
  <pageSetup paperSize="9" scale="32" orientation="landscape" r:id="rId1"/>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E4AA12D1-D3EE-494E-8D77-C9268BE5AE15}">
  <sheetPr>
    <tabColor theme="0"/>
  </sheetPr>
  <dimension ref="C1:J30"/>
  <sheetViews>
    <sheetView showGridLines="0" zoomScale="85" zoomScaleNormal="85" zoomScaleSheetLayoutView="130" workbookViewId="0"/>
  </sheetViews>
  <sheetFormatPr defaultRowHeight="12.5" x14ac:dyDescent="0.25"/>
  <cols>
    <col min="1" max="2" width="4.08984375" style="67" customWidth="1"/>
    <col min="3" max="3" width="50.453125" style="67" bestFit="1" customWidth="1"/>
    <col min="4" max="4" width="9" style="67" customWidth="1"/>
    <col min="5" max="5" width="1.7265625" style="67" customWidth="1"/>
    <col min="6" max="8" width="8.7265625" style="67"/>
    <col min="9" max="9" width="21" style="67" customWidth="1"/>
    <col min="10" max="10" width="15.54296875" style="67" customWidth="1"/>
    <col min="11" max="16384" width="8.7265625" style="67"/>
  </cols>
  <sheetData>
    <row r="1" spans="3:6" s="64" customFormat="1" ht="39.5" customHeight="1" x14ac:dyDescent="0.6">
      <c r="C1" s="27" t="str" cm="1">
        <f t="array" aca="1" ref="C1" ca="1">MID(CELL("filename",A1), FIND("]",CELL("filename",A1))+1,31)</f>
        <v>12. Output</v>
      </c>
      <c r="D1" s="63"/>
    </row>
    <row r="3" spans="3:6" ht="15" customHeight="1" x14ac:dyDescent="0.25">
      <c r="C3" s="170" t="s">
        <v>53</v>
      </c>
      <c r="D3" s="66"/>
    </row>
    <row r="4" spans="3:6" ht="15" customHeight="1" x14ac:dyDescent="0.25">
      <c r="C4" s="167" t="s">
        <v>54</v>
      </c>
      <c r="D4" s="168">
        <f>IFERROR('12. Waterfall'!M38/'12. Hypothèses'!D8,"")</f>
        <v>0</v>
      </c>
    </row>
    <row r="5" spans="3:6" ht="15" customHeight="1" x14ac:dyDescent="0.25">
      <c r="C5" s="167" t="s">
        <v>55</v>
      </c>
      <c r="D5" s="168">
        <f>IFERROR('12. Waterfall'!N105/'12. Hypothèses'!D8,"")</f>
        <v>0</v>
      </c>
    </row>
    <row r="6" spans="3:6" ht="15" customHeight="1" x14ac:dyDescent="0.25">
      <c r="C6" s="167" t="s">
        <v>56</v>
      </c>
      <c r="D6" s="169" t="str">
        <f>IFERROR(('12. Waterfall'!M9+'12. Waterfall'!N64)/'12. Waterfall'!N64,"")</f>
        <v/>
      </c>
    </row>
    <row r="7" spans="3:6" ht="15" customHeight="1" x14ac:dyDescent="0.25">
      <c r="C7" s="167" t="s">
        <v>57</v>
      </c>
      <c r="D7" s="168" t="str">
        <f>IFERROR((1+IRR('12. Waterfall'!D8:M8))-1,"")</f>
        <v/>
      </c>
    </row>
    <row r="8" spans="3:6" ht="15" customHeight="1" x14ac:dyDescent="0.25">
      <c r="C8" s="167" t="s">
        <v>58</v>
      </c>
      <c r="D8" s="169" t="str">
        <f>IFERROR(('12. Waterfall'!M12+'12. Waterfall'!N105)/'12. Waterfall'!N105,"")</f>
        <v/>
      </c>
    </row>
    <row r="9" spans="3:6" ht="15" customHeight="1" x14ac:dyDescent="0.25">
      <c r="C9" s="167" t="s">
        <v>59</v>
      </c>
      <c r="D9" s="274" t="str">
        <f>IFERROR((1+IRR('12. Waterfall'!D11:M11)-1),"")</f>
        <v/>
      </c>
    </row>
    <row r="10" spans="3:6" ht="15" customHeight="1" x14ac:dyDescent="0.25">
      <c r="C10" s="68"/>
      <c r="D10" s="68"/>
    </row>
    <row r="11" spans="3:6" ht="15" customHeight="1" x14ac:dyDescent="0.25">
      <c r="C11" s="170" t="s">
        <v>46</v>
      </c>
      <c r="D11" s="66"/>
    </row>
    <row r="12" spans="3:6" ht="15" customHeight="1" x14ac:dyDescent="0.25">
      <c r="C12" s="167" t="s">
        <v>60</v>
      </c>
      <c r="D12" s="168" t="str">
        <f>IFERROR(SUMIF('12. Hypothèses'!$E:$E,C12,'12. Hypothèses'!$S:$S)/'12. Hypothèses'!$S$42,"")</f>
        <v/>
      </c>
      <c r="F12" s="276"/>
    </row>
    <row r="13" spans="3:6" ht="15" customHeight="1" x14ac:dyDescent="0.3">
      <c r="C13" s="167" t="s">
        <v>63</v>
      </c>
      <c r="D13" s="168" t="str">
        <f>IFERROR(SUMIF('12. Hypothèses'!$E:$E,C13,'12. Hypothèses'!$S:$S)/'12. Hypothèses'!$S$42,"")</f>
        <v/>
      </c>
      <c r="F13" s="275"/>
    </row>
    <row r="14" spans="3:6" ht="15" customHeight="1" x14ac:dyDescent="0.25">
      <c r="C14" s="68"/>
      <c r="D14" s="68"/>
    </row>
    <row r="15" spans="3:6" ht="15" customHeight="1" x14ac:dyDescent="0.25">
      <c r="C15" s="170" t="s">
        <v>61</v>
      </c>
      <c r="D15" s="66"/>
    </row>
    <row r="16" spans="3:6" ht="15" customHeight="1" x14ac:dyDescent="0.25">
      <c r="C16" s="167" t="s">
        <v>62</v>
      </c>
      <c r="D16" s="168" t="str">
        <f>IFERROR(SUMIF('12. Hypothèses'!$F:$F,C16,'12. Hypothèses'!$S:$S)/'12. Hypothèses'!$S$42,"")</f>
        <v/>
      </c>
    </row>
    <row r="17" spans="3:10" ht="15" customHeight="1" x14ac:dyDescent="0.25">
      <c r="C17" s="167" t="s">
        <v>63</v>
      </c>
      <c r="D17" s="168" t="str">
        <f>IFERROR(SUMIF('12. Hypothèses'!$F:$F,C17,'12. Hypothèses'!$S:$S)/'12. Hypothèses'!$S$42,"")</f>
        <v/>
      </c>
    </row>
    <row r="18" spans="3:10" ht="15" customHeight="1" x14ac:dyDescent="0.25">
      <c r="C18" s="68"/>
      <c r="D18" s="68"/>
    </row>
    <row r="19" spans="3:10" ht="15" customHeight="1" x14ac:dyDescent="0.25">
      <c r="C19" s="170" t="s">
        <v>64</v>
      </c>
      <c r="D19" s="66"/>
    </row>
    <row r="20" spans="3:10" ht="15" customHeight="1" x14ac:dyDescent="0.25">
      <c r="C20" s="167" t="s">
        <v>28</v>
      </c>
      <c r="D20" s="168" t="str">
        <f>IFERROR(SUMIF('12. Hypothèses'!$G:$G,C20,'12. Hypothèses'!$S:$S)/'12. Hypothèses'!$S$42,"")</f>
        <v/>
      </c>
    </row>
    <row r="21" spans="3:10" ht="15" customHeight="1" x14ac:dyDescent="0.25">
      <c r="C21" s="167" t="s">
        <v>29</v>
      </c>
      <c r="D21" s="168" t="str">
        <f>IFERROR(SUMIF('12. Hypothèses'!$G:$G,C21,'12. Hypothèses'!$S:$S)/'12. Hypothèses'!$S$42,"")</f>
        <v/>
      </c>
    </row>
    <row r="22" spans="3:10" ht="15" customHeight="1" x14ac:dyDescent="0.25">
      <c r="C22" s="167" t="s">
        <v>172</v>
      </c>
      <c r="D22" s="168" t="str">
        <f>IFERROR(SUMIF('12. Hypothèses'!$G:$G,C22,'12. Hypothèses'!$S:$S)/'12. Hypothèses'!$S$42,"")</f>
        <v/>
      </c>
    </row>
    <row r="23" spans="3:10" ht="15" customHeight="1" x14ac:dyDescent="0.3">
      <c r="C23" s="68"/>
      <c r="D23" s="68"/>
      <c r="I23" s="218"/>
      <c r="J23" s="218"/>
    </row>
    <row r="24" spans="3:10" ht="15" customHeight="1" x14ac:dyDescent="0.25">
      <c r="C24" s="170" t="s">
        <v>65</v>
      </c>
      <c r="D24" s="66"/>
    </row>
    <row r="25" spans="3:10" ht="15" customHeight="1" x14ac:dyDescent="0.25">
      <c r="C25" s="219" t="s">
        <v>66</v>
      </c>
      <c r="D25" s="168" t="str">
        <f>IFERROR(SUMIF('12. Hypothèses'!$H:$H,C25,'12. Hypothèses'!$S:$S)/'12. Hypothèses'!$S$42,"")</f>
        <v/>
      </c>
    </row>
    <row r="26" spans="3:10" ht="15" customHeight="1" x14ac:dyDescent="0.25">
      <c r="C26" s="219" t="s">
        <v>67</v>
      </c>
      <c r="D26" s="168" t="str">
        <f>IFERROR(SUMIF('12. Hypothèses'!$H:$H,C26,'12. Hypothèses'!$S:$S)/'12. Hypothèses'!$S$42,"")</f>
        <v/>
      </c>
    </row>
    <row r="27" spans="3:10" ht="15" customHeight="1" x14ac:dyDescent="0.25">
      <c r="C27" s="219" t="s">
        <v>148</v>
      </c>
      <c r="D27" s="168" t="str">
        <f>IFERROR(SUMIF('12. Hypothèses'!$H:$H,C27,'12. Hypothèses'!$S:$S)/'12. Hypothèses'!$S$42,"")</f>
        <v/>
      </c>
    </row>
    <row r="28" spans="3:10" ht="15" customHeight="1" x14ac:dyDescent="0.25"/>
    <row r="29" spans="3:10" ht="15" customHeight="1" x14ac:dyDescent="0.25"/>
    <row r="30" spans="3:10" ht="15" customHeight="1" x14ac:dyDescent="0.25">
      <c r="C30" s="171"/>
    </row>
  </sheetData>
  <pageMargins left="0.7" right="0.7" top="0.75" bottom="0.75" header="0.3" footer="0.3"/>
  <pageSetup paperSize="9" orientation="portrait" r:id="rId1"/>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CE933C8C-81C4-4B72-A7A2-5F8682054C57}">
  <sheetPr>
    <tabColor theme="0"/>
  </sheetPr>
  <dimension ref="B1:AM66"/>
  <sheetViews>
    <sheetView showGridLines="0" zoomScale="85" zoomScaleNormal="85" zoomScaleSheetLayoutView="100" workbookViewId="0"/>
  </sheetViews>
  <sheetFormatPr defaultColWidth="11.453125" defaultRowHeight="10" outlineLevelCol="1" x14ac:dyDescent="0.35"/>
  <cols>
    <col min="1" max="2" width="4.08984375" style="75" customWidth="1"/>
    <col min="3" max="3" width="45.81640625" style="75" customWidth="1"/>
    <col min="4" max="8" width="29.7265625" style="74" customWidth="1"/>
    <col min="9" max="10" width="29.81640625" style="74" customWidth="1"/>
    <col min="11" max="16" width="22.7265625" style="74" customWidth="1"/>
    <col min="17" max="17" width="30.81640625" style="74" customWidth="1"/>
    <col min="18" max="19" width="22.7265625" style="74" customWidth="1"/>
    <col min="20" max="20" width="22.7265625" style="75" customWidth="1"/>
    <col min="21" max="22" width="22.90625" style="75" customWidth="1"/>
    <col min="23" max="23" width="2.54296875" style="75" customWidth="1"/>
    <col min="24" max="24" width="14" style="75" hidden="1" customWidth="1" outlineLevel="1"/>
    <col min="25" max="38" width="11.453125" style="75" hidden="1" customWidth="1" outlineLevel="1"/>
    <col min="39" max="39" width="11.453125" style="75" collapsed="1"/>
    <col min="40" max="16384" width="11.453125" style="75"/>
  </cols>
  <sheetData>
    <row r="1" spans="3:26" s="72" customFormat="1" ht="39.5" customHeight="1" x14ac:dyDescent="0.35">
      <c r="C1" s="27" t="s">
        <v>264</v>
      </c>
      <c r="D1" s="70"/>
      <c r="E1" s="70"/>
      <c r="F1" s="70"/>
      <c r="G1" s="70"/>
      <c r="H1" s="70"/>
      <c r="I1" s="70"/>
      <c r="J1" s="70"/>
      <c r="K1" s="70"/>
      <c r="L1" s="70"/>
      <c r="M1" s="70"/>
      <c r="N1" s="70"/>
      <c r="O1" s="70"/>
      <c r="P1" s="70"/>
      <c r="Q1" s="70"/>
      <c r="R1" s="70"/>
      <c r="S1" s="70"/>
      <c r="T1" s="71"/>
      <c r="U1" s="71"/>
      <c r="V1" s="71"/>
      <c r="W1" s="71"/>
      <c r="X1" s="71"/>
      <c r="Y1" s="71"/>
      <c r="Z1" s="71"/>
    </row>
    <row r="2" spans="3:26" s="76" customFormat="1" ht="13" x14ac:dyDescent="0.35">
      <c r="C2" s="73" t="s">
        <v>68</v>
      </c>
      <c r="D2" s="74"/>
      <c r="E2" s="74"/>
      <c r="F2" s="74"/>
      <c r="G2" s="74"/>
      <c r="H2" s="74"/>
      <c r="I2" s="74"/>
      <c r="J2" s="74"/>
      <c r="K2" s="74"/>
      <c r="L2" s="74"/>
      <c r="M2" s="74"/>
      <c r="N2" s="74"/>
      <c r="O2" s="74"/>
      <c r="P2" s="74"/>
      <c r="Q2" s="74"/>
      <c r="R2" s="74"/>
      <c r="S2" s="74"/>
      <c r="U2" s="75"/>
      <c r="V2" s="75"/>
      <c r="W2" s="75"/>
      <c r="X2" s="75"/>
    </row>
    <row r="3" spans="3:26" s="76" customFormat="1" ht="13" x14ac:dyDescent="0.35">
      <c r="C3" s="73" t="s">
        <v>289</v>
      </c>
      <c r="D3" s="74"/>
      <c r="E3" s="74"/>
      <c r="F3" s="74"/>
      <c r="G3" s="74"/>
      <c r="H3" s="74"/>
      <c r="I3" s="74"/>
      <c r="J3" s="74"/>
      <c r="K3" s="74"/>
      <c r="L3" s="74"/>
      <c r="M3" s="74"/>
      <c r="N3" s="74"/>
      <c r="O3" s="74"/>
      <c r="P3" s="74"/>
      <c r="Q3" s="74"/>
      <c r="R3" s="74"/>
      <c r="S3" s="74"/>
      <c r="U3" s="75"/>
      <c r="V3" s="75"/>
      <c r="W3" s="75"/>
      <c r="X3" s="75"/>
    </row>
    <row r="4" spans="3:26" s="76" customFormat="1" ht="12.5" x14ac:dyDescent="0.35">
      <c r="C4" s="220" t="s">
        <v>69</v>
      </c>
      <c r="D4" s="74"/>
      <c r="E4" s="74"/>
      <c r="F4" s="74"/>
      <c r="G4" s="74"/>
      <c r="H4" s="74"/>
      <c r="I4" s="74"/>
      <c r="J4" s="74"/>
      <c r="K4" s="74"/>
      <c r="L4" s="74"/>
      <c r="M4" s="74"/>
      <c r="N4" s="74"/>
      <c r="O4" s="74"/>
      <c r="P4" s="74"/>
      <c r="Q4" s="74"/>
      <c r="R4" s="74"/>
      <c r="S4" s="74"/>
      <c r="U4" s="75"/>
      <c r="V4" s="75"/>
      <c r="W4" s="75"/>
      <c r="X4" s="75"/>
    </row>
    <row r="5" spans="3:26" s="76" customFormat="1" ht="14.5" x14ac:dyDescent="0.35">
      <c r="C5" s="294"/>
      <c r="D5" s="74"/>
      <c r="E5" s="74"/>
      <c r="F5" s="74"/>
      <c r="G5" s="74"/>
      <c r="H5" s="74"/>
      <c r="I5" s="74"/>
      <c r="J5" s="74"/>
      <c r="K5" s="74"/>
      <c r="L5" s="74"/>
      <c r="M5" s="74"/>
      <c r="N5" s="74"/>
      <c r="O5" s="74"/>
      <c r="P5" s="74"/>
      <c r="Q5" s="74"/>
      <c r="R5" s="74"/>
      <c r="S5" s="74"/>
      <c r="U5" s="75"/>
      <c r="V5" s="75"/>
      <c r="W5" s="75"/>
      <c r="X5" s="75"/>
    </row>
    <row r="6" spans="3:26" ht="12.5" x14ac:dyDescent="0.25">
      <c r="C6" s="65" t="s">
        <v>70</v>
      </c>
      <c r="D6" s="66"/>
      <c r="E6" s="208"/>
      <c r="H6" s="67"/>
    </row>
    <row r="7" spans="3:26" ht="12.5" x14ac:dyDescent="0.25">
      <c r="C7" s="77" t="s">
        <v>71</v>
      </c>
      <c r="D7" s="78"/>
      <c r="E7" s="209"/>
      <c r="H7" s="67"/>
    </row>
    <row r="8" spans="3:26" ht="12.5" x14ac:dyDescent="0.25">
      <c r="C8" s="223" t="s">
        <v>72</v>
      </c>
      <c r="D8" s="217">
        <v>400</v>
      </c>
      <c r="E8" s="209"/>
      <c r="H8" s="67"/>
    </row>
    <row r="9" spans="3:26" ht="12.5" x14ac:dyDescent="0.25">
      <c r="C9" s="223" t="s">
        <v>73</v>
      </c>
      <c r="D9" s="79">
        <f>100%-D10</f>
        <v>1</v>
      </c>
      <c r="E9" s="210"/>
      <c r="H9" s="67"/>
    </row>
    <row r="10" spans="3:26" ht="12.5" x14ac:dyDescent="0.25">
      <c r="C10" s="223" t="s">
        <v>74</v>
      </c>
      <c r="D10" s="80"/>
      <c r="E10" s="211"/>
      <c r="H10" s="67"/>
    </row>
    <row r="11" spans="3:26" x14ac:dyDescent="0.35">
      <c r="C11" s="223" t="s">
        <v>75</v>
      </c>
      <c r="D11" s="278" t="s">
        <v>86</v>
      </c>
      <c r="E11" s="212"/>
    </row>
    <row r="12" spans="3:26" ht="10.5" x14ac:dyDescent="0.35">
      <c r="C12" s="224" t="s">
        <v>76</v>
      </c>
      <c r="D12" s="81"/>
      <c r="E12" s="213"/>
    </row>
    <row r="13" spans="3:26" x14ac:dyDescent="0.35">
      <c r="C13" s="223" t="s">
        <v>77</v>
      </c>
      <c r="D13" s="82"/>
      <c r="E13" s="213"/>
    </row>
    <row r="14" spans="3:26" x14ac:dyDescent="0.35">
      <c r="C14" s="225" t="s">
        <v>78</v>
      </c>
      <c r="D14" s="82"/>
      <c r="E14" s="213"/>
    </row>
    <row r="15" spans="3:26" x14ac:dyDescent="0.35">
      <c r="C15" s="223" t="s">
        <v>79</v>
      </c>
      <c r="D15" s="82"/>
      <c r="E15" s="213"/>
    </row>
    <row r="16" spans="3:26" x14ac:dyDescent="0.35">
      <c r="C16" s="223" t="s">
        <v>80</v>
      </c>
      <c r="D16" s="82"/>
      <c r="E16" s="213"/>
    </row>
    <row r="17" spans="2:38" ht="10.5" x14ac:dyDescent="0.35">
      <c r="C17" s="224" t="s">
        <v>81</v>
      </c>
      <c r="D17" s="81"/>
      <c r="E17" s="213"/>
    </row>
    <row r="18" spans="2:38" x14ac:dyDescent="0.35">
      <c r="C18" s="223" t="s">
        <v>43</v>
      </c>
      <c r="D18" s="82"/>
      <c r="E18" s="213"/>
    </row>
    <row r="19" spans="2:38" x14ac:dyDescent="0.35">
      <c r="C19" s="226" t="s">
        <v>263</v>
      </c>
      <c r="D19" s="83"/>
      <c r="E19" s="213"/>
    </row>
    <row r="20" spans="2:38" x14ac:dyDescent="0.35">
      <c r="C20" s="84"/>
      <c r="AB20" s="75" t="s">
        <v>82</v>
      </c>
      <c r="AC20" s="75" t="s">
        <v>83</v>
      </c>
      <c r="AD20" s="75" t="s">
        <v>84</v>
      </c>
      <c r="AE20" s="75" t="s">
        <v>85</v>
      </c>
      <c r="AF20" s="75" t="s">
        <v>86</v>
      </c>
      <c r="AG20" s="75" t="s">
        <v>87</v>
      </c>
      <c r="AH20" s="75" t="s">
        <v>88</v>
      </c>
      <c r="AI20" s="75" t="s">
        <v>89</v>
      </c>
      <c r="AJ20" s="75" t="s">
        <v>90</v>
      </c>
      <c r="AK20" s="75" t="s">
        <v>91</v>
      </c>
    </row>
    <row r="21" spans="2:38" ht="45" customHeight="1" x14ac:dyDescent="0.35">
      <c r="B21" s="74"/>
      <c r="C21" s="199" t="s">
        <v>177</v>
      </c>
      <c r="D21" s="200" t="s">
        <v>47</v>
      </c>
      <c r="E21" s="200" t="s">
        <v>46</v>
      </c>
      <c r="F21" s="200" t="s">
        <v>92</v>
      </c>
      <c r="G21" s="200" t="s">
        <v>64</v>
      </c>
      <c r="H21" s="200" t="s">
        <v>93</v>
      </c>
      <c r="I21" s="200" t="s">
        <v>94</v>
      </c>
      <c r="J21" s="200" t="s">
        <v>95</v>
      </c>
      <c r="K21" s="200" t="s">
        <v>96</v>
      </c>
      <c r="L21" s="200" t="s">
        <v>97</v>
      </c>
      <c r="M21" s="200" t="s">
        <v>98</v>
      </c>
      <c r="N21" s="200" t="s">
        <v>99</v>
      </c>
      <c r="O21" s="200" t="s">
        <v>231</v>
      </c>
      <c r="P21" s="200" t="s">
        <v>100</v>
      </c>
      <c r="Q21" s="200" t="s">
        <v>101</v>
      </c>
      <c r="R21" s="200" t="s">
        <v>102</v>
      </c>
      <c r="S21" s="200" t="s">
        <v>103</v>
      </c>
      <c r="T21" s="200" t="s">
        <v>104</v>
      </c>
      <c r="U21" s="200" t="s">
        <v>105</v>
      </c>
      <c r="V21" s="201" t="s">
        <v>106</v>
      </c>
      <c r="W21" s="74"/>
      <c r="Z21" s="85"/>
      <c r="AB21" s="75">
        <v>1</v>
      </c>
      <c r="AC21" s="75">
        <f t="shared" ref="AC21:AK21" si="0">AB21+1</f>
        <v>2</v>
      </c>
      <c r="AD21" s="75">
        <f t="shared" si="0"/>
        <v>3</v>
      </c>
      <c r="AE21" s="75">
        <f t="shared" si="0"/>
        <v>4</v>
      </c>
      <c r="AF21" s="75">
        <f t="shared" si="0"/>
        <v>5</v>
      </c>
      <c r="AG21" s="75">
        <f t="shared" si="0"/>
        <v>6</v>
      </c>
      <c r="AH21" s="75">
        <f t="shared" si="0"/>
        <v>7</v>
      </c>
      <c r="AI21" s="75">
        <f t="shared" si="0"/>
        <v>8</v>
      </c>
      <c r="AJ21" s="75">
        <f t="shared" si="0"/>
        <v>9</v>
      </c>
      <c r="AK21" s="75">
        <f t="shared" si="0"/>
        <v>10</v>
      </c>
      <c r="AL21" s="74" t="s">
        <v>106</v>
      </c>
    </row>
    <row r="22" spans="2:38" ht="12.65" customHeight="1" x14ac:dyDescent="0.35">
      <c r="B22" s="74"/>
      <c r="C22" s="86"/>
      <c r="D22" s="193"/>
      <c r="E22" s="193"/>
      <c r="F22" s="193"/>
      <c r="G22" s="193"/>
      <c r="H22" s="193"/>
      <c r="I22" s="87"/>
      <c r="J22" s="214" t="str">
        <f>IFERROR(N22/I22,"")</f>
        <v/>
      </c>
      <c r="K22" s="193"/>
      <c r="L22" s="88" t="str">
        <f t="shared" ref="L22:L31" si="1">IF(K22&lt;&gt;"",-(VLOOKUP(K22,$X$24:$Y$34,2,FALSE)-VLOOKUP(M22,$X$24:$Y$34,2,FALSE)),"")</f>
        <v/>
      </c>
      <c r="M22" s="193"/>
      <c r="N22" s="193"/>
      <c r="O22" s="87"/>
      <c r="P22" s="194" t="str">
        <f t="shared" ref="P22:P41" si="2">IFERROR(S22/O22,"")</f>
        <v/>
      </c>
      <c r="Q22" s="193"/>
      <c r="R22" s="193"/>
      <c r="S22" s="195">
        <f t="shared" ref="S22:S41" si="3">N22+R22</f>
        <v>0</v>
      </c>
      <c r="T22" s="196"/>
      <c r="U22" s="197">
        <f t="shared" ref="U22:U41" si="4">(N22+R22)*T22</f>
        <v>0</v>
      </c>
      <c r="V22" s="198" t="str" cm="1">
        <f t="array" ref="V22">INDEX($AL$22:$AL$41,MATCH(C22,$AA$22:$AA$41,0),0)</f>
        <v/>
      </c>
      <c r="W22" s="74"/>
      <c r="Z22" s="85"/>
      <c r="AA22" s="75">
        <f t="shared" ref="AA22:AA41" si="5">C22</f>
        <v>0</v>
      </c>
      <c r="AB22" s="204">
        <f t="shared" ref="AB22:AK31" si="6">-SUMIFS($N$22:$N$41,$K$22:$K$41,AB$20,$C$22:$C$41,$AA22)-SUMIFS($R$22:$R$41,$Q$22:$Q$41,AB$20,$C$22:$C$41,$AA22)+SUMIFS($U$22:$U$41,$M$22:$M$41,AB$20,$C$22:$C$41,$AA22)</f>
        <v>0</v>
      </c>
      <c r="AC22" s="204">
        <f t="shared" si="6"/>
        <v>0</v>
      </c>
      <c r="AD22" s="204">
        <f t="shared" si="6"/>
        <v>0</v>
      </c>
      <c r="AE22" s="204">
        <f t="shared" si="6"/>
        <v>0</v>
      </c>
      <c r="AF22" s="204">
        <f t="shared" si="6"/>
        <v>0</v>
      </c>
      <c r="AG22" s="204">
        <f t="shared" si="6"/>
        <v>0</v>
      </c>
      <c r="AH22" s="204">
        <f t="shared" si="6"/>
        <v>0</v>
      </c>
      <c r="AI22" s="204">
        <f t="shared" si="6"/>
        <v>0</v>
      </c>
      <c r="AJ22" s="204">
        <f t="shared" si="6"/>
        <v>0</v>
      </c>
      <c r="AK22" s="204">
        <f t="shared" si="6"/>
        <v>0</v>
      </c>
      <c r="AL22" s="205" t="str">
        <f t="shared" ref="AL22:AL41" si="7">IFERROR(IRR(AB22:AK22),"")</f>
        <v/>
      </c>
    </row>
    <row r="23" spans="2:38" ht="12.65" customHeight="1" x14ac:dyDescent="0.35">
      <c r="B23" s="74"/>
      <c r="C23" s="86"/>
      <c r="D23" s="87"/>
      <c r="E23" s="87"/>
      <c r="F23" s="193"/>
      <c r="G23" s="87"/>
      <c r="H23" s="87"/>
      <c r="I23" s="87"/>
      <c r="J23" s="215" t="str">
        <f t="shared" ref="J23:J41" si="8">IFERROR(N23/I23,"")</f>
        <v/>
      </c>
      <c r="K23" s="193"/>
      <c r="L23" s="88" t="str">
        <f t="shared" si="1"/>
        <v/>
      </c>
      <c r="M23" s="193"/>
      <c r="N23" s="193"/>
      <c r="O23" s="87"/>
      <c r="P23" s="89" t="str">
        <f t="shared" si="2"/>
        <v/>
      </c>
      <c r="Q23" s="193"/>
      <c r="R23" s="193"/>
      <c r="S23" s="90">
        <f t="shared" si="3"/>
        <v>0</v>
      </c>
      <c r="T23" s="196"/>
      <c r="U23" s="91">
        <f t="shared" si="4"/>
        <v>0</v>
      </c>
      <c r="V23" s="92" t="str" cm="1">
        <f t="array" ref="V23">INDEX($AL$22:$AL$41,MATCH(C23,$AA$22:$AA$41,0),0)</f>
        <v/>
      </c>
      <c r="W23" s="74"/>
      <c r="Z23" s="85"/>
      <c r="AA23" s="75">
        <f t="shared" si="5"/>
        <v>0</v>
      </c>
      <c r="AB23" s="204">
        <f t="shared" si="6"/>
        <v>0</v>
      </c>
      <c r="AC23" s="204">
        <f t="shared" si="6"/>
        <v>0</v>
      </c>
      <c r="AD23" s="204">
        <f t="shared" si="6"/>
        <v>0</v>
      </c>
      <c r="AE23" s="204">
        <f t="shared" si="6"/>
        <v>0</v>
      </c>
      <c r="AF23" s="204">
        <f t="shared" si="6"/>
        <v>0</v>
      </c>
      <c r="AG23" s="204">
        <f t="shared" si="6"/>
        <v>0</v>
      </c>
      <c r="AH23" s="204">
        <f t="shared" si="6"/>
        <v>0</v>
      </c>
      <c r="AI23" s="204">
        <f t="shared" si="6"/>
        <v>0</v>
      </c>
      <c r="AJ23" s="204">
        <f t="shared" si="6"/>
        <v>0</v>
      </c>
      <c r="AK23" s="204">
        <f t="shared" si="6"/>
        <v>0</v>
      </c>
      <c r="AL23" s="205" t="str">
        <f t="shared" si="7"/>
        <v/>
      </c>
    </row>
    <row r="24" spans="2:38" ht="12.65" customHeight="1" x14ac:dyDescent="0.35">
      <c r="B24" s="74"/>
      <c r="C24" s="86"/>
      <c r="D24" s="87"/>
      <c r="E24" s="87"/>
      <c r="F24" s="193"/>
      <c r="G24" s="87"/>
      <c r="H24" s="87"/>
      <c r="I24" s="87"/>
      <c r="J24" s="215" t="str">
        <f t="shared" si="8"/>
        <v/>
      </c>
      <c r="K24" s="193"/>
      <c r="L24" s="88" t="str">
        <f t="shared" si="1"/>
        <v/>
      </c>
      <c r="M24" s="193"/>
      <c r="N24" s="193"/>
      <c r="O24" s="87"/>
      <c r="P24" s="89" t="str">
        <f t="shared" si="2"/>
        <v/>
      </c>
      <c r="Q24" s="193"/>
      <c r="R24" s="193"/>
      <c r="S24" s="90">
        <f t="shared" si="3"/>
        <v>0</v>
      </c>
      <c r="T24" s="196"/>
      <c r="U24" s="91">
        <f t="shared" si="4"/>
        <v>0</v>
      </c>
      <c r="V24" s="92" t="str" cm="1">
        <f t="array" ref="V24">INDEX($AL$22:$AL$41,MATCH(C24,$AA$22:$AA$41,0),0)</f>
        <v/>
      </c>
      <c r="W24" s="74"/>
      <c r="Z24" s="85"/>
      <c r="AA24" s="75">
        <f t="shared" si="5"/>
        <v>0</v>
      </c>
      <c r="AB24" s="204">
        <f t="shared" si="6"/>
        <v>0</v>
      </c>
      <c r="AC24" s="204">
        <f t="shared" si="6"/>
        <v>0</v>
      </c>
      <c r="AD24" s="204">
        <f t="shared" si="6"/>
        <v>0</v>
      </c>
      <c r="AE24" s="204">
        <f t="shared" si="6"/>
        <v>0</v>
      </c>
      <c r="AF24" s="204">
        <f t="shared" si="6"/>
        <v>0</v>
      </c>
      <c r="AG24" s="204">
        <f t="shared" si="6"/>
        <v>0</v>
      </c>
      <c r="AH24" s="204">
        <f t="shared" si="6"/>
        <v>0</v>
      </c>
      <c r="AI24" s="204">
        <f t="shared" si="6"/>
        <v>0</v>
      </c>
      <c r="AJ24" s="204">
        <f t="shared" si="6"/>
        <v>0</v>
      </c>
      <c r="AK24" s="204">
        <f t="shared" si="6"/>
        <v>0</v>
      </c>
      <c r="AL24" s="205" t="str">
        <f t="shared" si="7"/>
        <v/>
      </c>
    </row>
    <row r="25" spans="2:38" ht="12.65" customHeight="1" x14ac:dyDescent="0.35">
      <c r="B25" s="74"/>
      <c r="C25" s="86"/>
      <c r="D25" s="87"/>
      <c r="E25" s="87"/>
      <c r="F25" s="193"/>
      <c r="G25" s="87"/>
      <c r="H25" s="87"/>
      <c r="I25" s="87"/>
      <c r="J25" s="215" t="str">
        <f t="shared" si="8"/>
        <v/>
      </c>
      <c r="K25" s="193"/>
      <c r="L25" s="88" t="str">
        <f t="shared" si="1"/>
        <v/>
      </c>
      <c r="M25" s="193"/>
      <c r="N25" s="193"/>
      <c r="O25" s="87"/>
      <c r="P25" s="89" t="str">
        <f t="shared" si="2"/>
        <v/>
      </c>
      <c r="Q25" s="193"/>
      <c r="R25" s="193"/>
      <c r="S25" s="90">
        <f t="shared" si="3"/>
        <v>0</v>
      </c>
      <c r="T25" s="196"/>
      <c r="U25" s="91">
        <f t="shared" si="4"/>
        <v>0</v>
      </c>
      <c r="V25" s="92" t="str" cm="1">
        <f t="array" ref="V25">INDEX($AL$22:$AL$41,MATCH(C25,$AA$22:$AA$41,0),0)</f>
        <v/>
      </c>
      <c r="W25" s="74"/>
      <c r="X25" s="75" t="s">
        <v>82</v>
      </c>
      <c r="Y25" s="75">
        <v>1</v>
      </c>
      <c r="Z25" s="85"/>
      <c r="AA25" s="75">
        <f t="shared" si="5"/>
        <v>0</v>
      </c>
      <c r="AB25" s="204">
        <f t="shared" si="6"/>
        <v>0</v>
      </c>
      <c r="AC25" s="204">
        <f t="shared" si="6"/>
        <v>0</v>
      </c>
      <c r="AD25" s="204">
        <f t="shared" si="6"/>
        <v>0</v>
      </c>
      <c r="AE25" s="204">
        <f t="shared" si="6"/>
        <v>0</v>
      </c>
      <c r="AF25" s="204">
        <f t="shared" si="6"/>
        <v>0</v>
      </c>
      <c r="AG25" s="204">
        <f t="shared" si="6"/>
        <v>0</v>
      </c>
      <c r="AH25" s="204">
        <f t="shared" si="6"/>
        <v>0</v>
      </c>
      <c r="AI25" s="204">
        <f t="shared" si="6"/>
        <v>0</v>
      </c>
      <c r="AJ25" s="204">
        <f t="shared" si="6"/>
        <v>0</v>
      </c>
      <c r="AK25" s="204">
        <f t="shared" si="6"/>
        <v>0</v>
      </c>
      <c r="AL25" s="205" t="str">
        <f t="shared" si="7"/>
        <v/>
      </c>
    </row>
    <row r="26" spans="2:38" ht="12.65" customHeight="1" x14ac:dyDescent="0.35">
      <c r="B26" s="74"/>
      <c r="C26" s="86"/>
      <c r="D26" s="87"/>
      <c r="E26" s="87"/>
      <c r="F26" s="193"/>
      <c r="G26" s="87"/>
      <c r="H26" s="87"/>
      <c r="I26" s="87"/>
      <c r="J26" s="215" t="str">
        <f t="shared" si="8"/>
        <v/>
      </c>
      <c r="K26" s="193"/>
      <c r="L26" s="88" t="str">
        <f t="shared" si="1"/>
        <v/>
      </c>
      <c r="M26" s="87"/>
      <c r="N26" s="193"/>
      <c r="O26" s="87"/>
      <c r="P26" s="89" t="str">
        <f t="shared" si="2"/>
        <v/>
      </c>
      <c r="Q26" s="193"/>
      <c r="R26" s="193"/>
      <c r="S26" s="90">
        <f t="shared" si="3"/>
        <v>0</v>
      </c>
      <c r="T26" s="196"/>
      <c r="U26" s="91">
        <f t="shared" si="4"/>
        <v>0</v>
      </c>
      <c r="V26" s="92" t="str" cm="1">
        <f t="array" ref="V26">INDEX($AL$22:$AL$41,MATCH(C26,$AA$22:$AA$41,0),0)</f>
        <v/>
      </c>
      <c r="W26" s="74"/>
      <c r="X26" s="75" t="s">
        <v>83</v>
      </c>
      <c r="Y26" s="75">
        <f t="shared" ref="Y26:Y31" si="9">Y25+1</f>
        <v>2</v>
      </c>
      <c r="Z26" s="85"/>
      <c r="AA26" s="75">
        <f t="shared" si="5"/>
        <v>0</v>
      </c>
      <c r="AB26" s="204">
        <f t="shared" si="6"/>
        <v>0</v>
      </c>
      <c r="AC26" s="204">
        <f t="shared" si="6"/>
        <v>0</v>
      </c>
      <c r="AD26" s="204">
        <f t="shared" si="6"/>
        <v>0</v>
      </c>
      <c r="AE26" s="204">
        <f t="shared" si="6"/>
        <v>0</v>
      </c>
      <c r="AF26" s="204">
        <f t="shared" si="6"/>
        <v>0</v>
      </c>
      <c r="AG26" s="204">
        <f t="shared" si="6"/>
        <v>0</v>
      </c>
      <c r="AH26" s="204">
        <f t="shared" si="6"/>
        <v>0</v>
      </c>
      <c r="AI26" s="204">
        <f t="shared" si="6"/>
        <v>0</v>
      </c>
      <c r="AJ26" s="204">
        <f t="shared" si="6"/>
        <v>0</v>
      </c>
      <c r="AK26" s="204">
        <f t="shared" si="6"/>
        <v>0</v>
      </c>
      <c r="AL26" s="205" t="str">
        <f t="shared" si="7"/>
        <v/>
      </c>
    </row>
    <row r="27" spans="2:38" ht="12.65" customHeight="1" x14ac:dyDescent="0.35">
      <c r="B27" s="74"/>
      <c r="C27" s="86"/>
      <c r="D27" s="87"/>
      <c r="E27" s="87"/>
      <c r="F27" s="193"/>
      <c r="G27" s="87"/>
      <c r="H27" s="87"/>
      <c r="I27" s="87"/>
      <c r="J27" s="215" t="str">
        <f t="shared" si="8"/>
        <v/>
      </c>
      <c r="K27" s="193"/>
      <c r="L27" s="88" t="str">
        <f t="shared" si="1"/>
        <v/>
      </c>
      <c r="M27" s="87"/>
      <c r="N27" s="193"/>
      <c r="O27" s="87"/>
      <c r="P27" s="89" t="str">
        <f t="shared" si="2"/>
        <v/>
      </c>
      <c r="Q27" s="193"/>
      <c r="R27" s="193"/>
      <c r="S27" s="90">
        <f t="shared" si="3"/>
        <v>0</v>
      </c>
      <c r="T27" s="196"/>
      <c r="U27" s="91">
        <f t="shared" si="4"/>
        <v>0</v>
      </c>
      <c r="V27" s="92" t="str" cm="1">
        <f t="array" ref="V27">INDEX($AL$22:$AL$41,MATCH(C27,$AA$22:$AA$41,0),0)</f>
        <v/>
      </c>
      <c r="W27" s="74"/>
      <c r="X27" s="75" t="s">
        <v>84</v>
      </c>
      <c r="Y27" s="75">
        <f t="shared" si="9"/>
        <v>3</v>
      </c>
      <c r="Z27" s="85"/>
      <c r="AA27" s="75">
        <f t="shared" si="5"/>
        <v>0</v>
      </c>
      <c r="AB27" s="204">
        <f t="shared" si="6"/>
        <v>0</v>
      </c>
      <c r="AC27" s="204">
        <f t="shared" si="6"/>
        <v>0</v>
      </c>
      <c r="AD27" s="204">
        <f t="shared" si="6"/>
        <v>0</v>
      </c>
      <c r="AE27" s="204">
        <f t="shared" si="6"/>
        <v>0</v>
      </c>
      <c r="AF27" s="204">
        <f t="shared" si="6"/>
        <v>0</v>
      </c>
      <c r="AG27" s="204">
        <f t="shared" si="6"/>
        <v>0</v>
      </c>
      <c r="AH27" s="204">
        <f t="shared" si="6"/>
        <v>0</v>
      </c>
      <c r="AI27" s="204">
        <f t="shared" si="6"/>
        <v>0</v>
      </c>
      <c r="AJ27" s="204">
        <f t="shared" si="6"/>
        <v>0</v>
      </c>
      <c r="AK27" s="204">
        <f t="shared" si="6"/>
        <v>0</v>
      </c>
      <c r="AL27" s="205" t="str">
        <f t="shared" si="7"/>
        <v/>
      </c>
    </row>
    <row r="28" spans="2:38" ht="12.65" customHeight="1" x14ac:dyDescent="0.35">
      <c r="B28" s="74"/>
      <c r="C28" s="86"/>
      <c r="D28" s="87"/>
      <c r="E28" s="87"/>
      <c r="F28" s="193"/>
      <c r="G28" s="87"/>
      <c r="H28" s="87"/>
      <c r="I28" s="87"/>
      <c r="J28" s="215" t="str">
        <f t="shared" si="8"/>
        <v/>
      </c>
      <c r="K28" s="87"/>
      <c r="L28" s="88" t="str">
        <f t="shared" si="1"/>
        <v/>
      </c>
      <c r="M28" s="87"/>
      <c r="N28" s="193"/>
      <c r="O28" s="87"/>
      <c r="P28" s="89" t="str">
        <f t="shared" si="2"/>
        <v/>
      </c>
      <c r="Q28" s="87"/>
      <c r="R28" s="193"/>
      <c r="S28" s="90">
        <f t="shared" si="3"/>
        <v>0</v>
      </c>
      <c r="T28" s="196"/>
      <c r="U28" s="91">
        <f t="shared" si="4"/>
        <v>0</v>
      </c>
      <c r="V28" s="92" t="str" cm="1">
        <f t="array" ref="V28">INDEX($AL$22:$AL$41,MATCH(C28,$AA$22:$AA$41,0),0)</f>
        <v/>
      </c>
      <c r="W28" s="74"/>
      <c r="X28" s="75" t="s">
        <v>85</v>
      </c>
      <c r="Y28" s="75">
        <f t="shared" si="9"/>
        <v>4</v>
      </c>
      <c r="Z28" s="85"/>
      <c r="AA28" s="75">
        <f t="shared" si="5"/>
        <v>0</v>
      </c>
      <c r="AB28" s="204">
        <f t="shared" si="6"/>
        <v>0</v>
      </c>
      <c r="AC28" s="204">
        <f t="shared" si="6"/>
        <v>0</v>
      </c>
      <c r="AD28" s="204">
        <f t="shared" si="6"/>
        <v>0</v>
      </c>
      <c r="AE28" s="204">
        <f t="shared" si="6"/>
        <v>0</v>
      </c>
      <c r="AF28" s="204">
        <f t="shared" si="6"/>
        <v>0</v>
      </c>
      <c r="AG28" s="204">
        <f t="shared" si="6"/>
        <v>0</v>
      </c>
      <c r="AH28" s="204">
        <f t="shared" si="6"/>
        <v>0</v>
      </c>
      <c r="AI28" s="204">
        <f t="shared" si="6"/>
        <v>0</v>
      </c>
      <c r="AJ28" s="204">
        <f t="shared" si="6"/>
        <v>0</v>
      </c>
      <c r="AK28" s="204">
        <f t="shared" si="6"/>
        <v>0</v>
      </c>
      <c r="AL28" s="205" t="str">
        <f t="shared" si="7"/>
        <v/>
      </c>
    </row>
    <row r="29" spans="2:38" ht="12.65" customHeight="1" x14ac:dyDescent="0.35">
      <c r="B29" s="74"/>
      <c r="C29" s="86"/>
      <c r="D29" s="87"/>
      <c r="E29" s="87"/>
      <c r="F29" s="193"/>
      <c r="G29" s="87"/>
      <c r="H29" s="87"/>
      <c r="I29" s="87"/>
      <c r="J29" s="215" t="str">
        <f t="shared" si="8"/>
        <v/>
      </c>
      <c r="K29" s="87"/>
      <c r="L29" s="88" t="str">
        <f t="shared" si="1"/>
        <v/>
      </c>
      <c r="M29" s="87"/>
      <c r="N29" s="193"/>
      <c r="O29" s="87"/>
      <c r="P29" s="89" t="str">
        <f t="shared" si="2"/>
        <v/>
      </c>
      <c r="Q29" s="87"/>
      <c r="R29" s="193"/>
      <c r="S29" s="90">
        <f t="shared" si="3"/>
        <v>0</v>
      </c>
      <c r="T29" s="196"/>
      <c r="U29" s="91">
        <f t="shared" si="4"/>
        <v>0</v>
      </c>
      <c r="V29" s="92" t="str" cm="1">
        <f t="array" ref="V29">INDEX($AL$22:$AL$41,MATCH(C29,$AA$22:$AA$41,0),0)</f>
        <v/>
      </c>
      <c r="W29" s="74"/>
      <c r="X29" s="75" t="s">
        <v>86</v>
      </c>
      <c r="Y29" s="75">
        <f t="shared" si="9"/>
        <v>5</v>
      </c>
      <c r="Z29" s="85"/>
      <c r="AA29" s="75">
        <f t="shared" si="5"/>
        <v>0</v>
      </c>
      <c r="AB29" s="204">
        <f t="shared" si="6"/>
        <v>0</v>
      </c>
      <c r="AC29" s="204">
        <f t="shared" si="6"/>
        <v>0</v>
      </c>
      <c r="AD29" s="204">
        <f t="shared" si="6"/>
        <v>0</v>
      </c>
      <c r="AE29" s="204">
        <f t="shared" si="6"/>
        <v>0</v>
      </c>
      <c r="AF29" s="204">
        <f t="shared" si="6"/>
        <v>0</v>
      </c>
      <c r="AG29" s="204">
        <f t="shared" si="6"/>
        <v>0</v>
      </c>
      <c r="AH29" s="204">
        <f t="shared" si="6"/>
        <v>0</v>
      </c>
      <c r="AI29" s="204">
        <f t="shared" si="6"/>
        <v>0</v>
      </c>
      <c r="AJ29" s="204">
        <f t="shared" si="6"/>
        <v>0</v>
      </c>
      <c r="AK29" s="204">
        <f t="shared" si="6"/>
        <v>0</v>
      </c>
      <c r="AL29" s="205" t="str">
        <f t="shared" si="7"/>
        <v/>
      </c>
    </row>
    <row r="30" spans="2:38" ht="12.65" customHeight="1" x14ac:dyDescent="0.35">
      <c r="B30" s="74"/>
      <c r="C30" s="86"/>
      <c r="D30" s="87"/>
      <c r="E30" s="87"/>
      <c r="F30" s="193"/>
      <c r="G30" s="87"/>
      <c r="H30" s="87"/>
      <c r="I30" s="87"/>
      <c r="J30" s="215" t="str">
        <f t="shared" si="8"/>
        <v/>
      </c>
      <c r="K30" s="87"/>
      <c r="L30" s="88" t="str">
        <f t="shared" si="1"/>
        <v/>
      </c>
      <c r="M30" s="87"/>
      <c r="N30" s="193"/>
      <c r="O30" s="87"/>
      <c r="P30" s="89" t="str">
        <f t="shared" si="2"/>
        <v/>
      </c>
      <c r="Q30" s="87"/>
      <c r="R30" s="193"/>
      <c r="S30" s="90">
        <f t="shared" si="3"/>
        <v>0</v>
      </c>
      <c r="T30" s="196"/>
      <c r="U30" s="91">
        <f t="shared" si="4"/>
        <v>0</v>
      </c>
      <c r="V30" s="92" t="str" cm="1">
        <f t="array" ref="V30">INDEX($AL$22:$AL$41,MATCH(C30,$AA$22:$AA$41,0),0)</f>
        <v/>
      </c>
      <c r="W30" s="74"/>
      <c r="X30" s="75" t="s">
        <v>87</v>
      </c>
      <c r="Y30" s="75">
        <f t="shared" si="9"/>
        <v>6</v>
      </c>
      <c r="Z30" s="85"/>
      <c r="AA30" s="75">
        <f t="shared" si="5"/>
        <v>0</v>
      </c>
      <c r="AB30" s="204">
        <f t="shared" si="6"/>
        <v>0</v>
      </c>
      <c r="AC30" s="204">
        <f t="shared" si="6"/>
        <v>0</v>
      </c>
      <c r="AD30" s="204">
        <f t="shared" si="6"/>
        <v>0</v>
      </c>
      <c r="AE30" s="204">
        <f t="shared" si="6"/>
        <v>0</v>
      </c>
      <c r="AF30" s="204">
        <f t="shared" si="6"/>
        <v>0</v>
      </c>
      <c r="AG30" s="204">
        <f t="shared" si="6"/>
        <v>0</v>
      </c>
      <c r="AH30" s="204">
        <f t="shared" si="6"/>
        <v>0</v>
      </c>
      <c r="AI30" s="204">
        <f t="shared" si="6"/>
        <v>0</v>
      </c>
      <c r="AJ30" s="204">
        <f t="shared" si="6"/>
        <v>0</v>
      </c>
      <c r="AK30" s="204">
        <f t="shared" si="6"/>
        <v>0</v>
      </c>
      <c r="AL30" s="205" t="str">
        <f t="shared" si="7"/>
        <v/>
      </c>
    </row>
    <row r="31" spans="2:38" ht="12.65" customHeight="1" x14ac:dyDescent="0.35">
      <c r="B31" s="74"/>
      <c r="C31" s="86"/>
      <c r="D31" s="87"/>
      <c r="E31" s="87"/>
      <c r="F31" s="193"/>
      <c r="G31" s="87"/>
      <c r="H31" s="87"/>
      <c r="I31" s="87"/>
      <c r="J31" s="215" t="str">
        <f t="shared" si="8"/>
        <v/>
      </c>
      <c r="K31" s="87"/>
      <c r="L31" s="88" t="str">
        <f t="shared" si="1"/>
        <v/>
      </c>
      <c r="M31" s="87"/>
      <c r="N31" s="193"/>
      <c r="O31" s="87"/>
      <c r="P31" s="89" t="str">
        <f t="shared" si="2"/>
        <v/>
      </c>
      <c r="Q31" s="87"/>
      <c r="R31" s="193"/>
      <c r="S31" s="90">
        <f t="shared" si="3"/>
        <v>0</v>
      </c>
      <c r="T31" s="196"/>
      <c r="U31" s="91">
        <f t="shared" si="4"/>
        <v>0</v>
      </c>
      <c r="V31" s="92" t="str" cm="1">
        <f t="array" ref="V31">INDEX($AL$22:$AL$41,MATCH(C31,$AA$22:$AA$41,0),0)</f>
        <v/>
      </c>
      <c r="W31" s="74"/>
      <c r="X31" s="75" t="s">
        <v>88</v>
      </c>
      <c r="Y31" s="75">
        <f t="shared" si="9"/>
        <v>7</v>
      </c>
      <c r="Z31" s="85"/>
      <c r="AA31" s="75">
        <f t="shared" si="5"/>
        <v>0</v>
      </c>
      <c r="AB31" s="204">
        <f t="shared" si="6"/>
        <v>0</v>
      </c>
      <c r="AC31" s="204">
        <f t="shared" si="6"/>
        <v>0</v>
      </c>
      <c r="AD31" s="204">
        <f t="shared" si="6"/>
        <v>0</v>
      </c>
      <c r="AE31" s="204">
        <f t="shared" si="6"/>
        <v>0</v>
      </c>
      <c r="AF31" s="204">
        <f t="shared" si="6"/>
        <v>0</v>
      </c>
      <c r="AG31" s="204">
        <f t="shared" si="6"/>
        <v>0</v>
      </c>
      <c r="AH31" s="204">
        <f t="shared" si="6"/>
        <v>0</v>
      </c>
      <c r="AI31" s="204">
        <f t="shared" si="6"/>
        <v>0</v>
      </c>
      <c r="AJ31" s="204">
        <f t="shared" si="6"/>
        <v>0</v>
      </c>
      <c r="AK31" s="204">
        <f t="shared" si="6"/>
        <v>0</v>
      </c>
      <c r="AL31" s="205" t="str">
        <f t="shared" si="7"/>
        <v/>
      </c>
    </row>
    <row r="32" spans="2:38" ht="12.65" customHeight="1" x14ac:dyDescent="0.35">
      <c r="B32" s="74"/>
      <c r="C32" s="86"/>
      <c r="D32" s="87"/>
      <c r="E32" s="87"/>
      <c r="F32" s="193"/>
      <c r="G32" s="87"/>
      <c r="H32" s="87"/>
      <c r="I32" s="87"/>
      <c r="J32" s="215" t="str">
        <f t="shared" si="8"/>
        <v/>
      </c>
      <c r="K32" s="87"/>
      <c r="L32" s="93"/>
      <c r="M32" s="87"/>
      <c r="N32" s="87"/>
      <c r="O32" s="87"/>
      <c r="P32" s="89" t="str">
        <f t="shared" si="2"/>
        <v/>
      </c>
      <c r="Q32" s="87"/>
      <c r="R32" s="87"/>
      <c r="S32" s="90">
        <f t="shared" si="3"/>
        <v>0</v>
      </c>
      <c r="T32" s="94"/>
      <c r="U32" s="91">
        <f t="shared" si="4"/>
        <v>0</v>
      </c>
      <c r="V32" s="92" t="str" cm="1">
        <f t="array" ref="V32">INDEX($AL$22:$AL$41,MATCH(C32,$AA$22:$AA$41,0),0)</f>
        <v/>
      </c>
      <c r="W32" s="74"/>
      <c r="X32" s="75" t="s">
        <v>89</v>
      </c>
      <c r="Y32" s="75">
        <f>Y31+1</f>
        <v>8</v>
      </c>
      <c r="Z32" s="85"/>
      <c r="AA32" s="75">
        <f t="shared" si="5"/>
        <v>0</v>
      </c>
      <c r="AB32" s="204">
        <f t="shared" ref="AB32:AK41" si="10">-SUMIFS($N$22:$N$41,$K$22:$K$41,AB$20,$C$22:$C$41,$AA32)-SUMIFS($R$22:$R$41,$Q$22:$Q$41,AB$20,$C$22:$C$41,$AA32)+SUMIFS($U$22:$U$41,$M$22:$M$41,AB$20,$C$22:$C$41,$AA32)</f>
        <v>0</v>
      </c>
      <c r="AC32" s="204">
        <f t="shared" si="10"/>
        <v>0</v>
      </c>
      <c r="AD32" s="204">
        <f t="shared" si="10"/>
        <v>0</v>
      </c>
      <c r="AE32" s="204">
        <f t="shared" si="10"/>
        <v>0</v>
      </c>
      <c r="AF32" s="204">
        <f t="shared" si="10"/>
        <v>0</v>
      </c>
      <c r="AG32" s="204">
        <f t="shared" si="10"/>
        <v>0</v>
      </c>
      <c r="AH32" s="204">
        <f t="shared" si="10"/>
        <v>0</v>
      </c>
      <c r="AI32" s="204">
        <f t="shared" si="10"/>
        <v>0</v>
      </c>
      <c r="AJ32" s="204">
        <f t="shared" si="10"/>
        <v>0</v>
      </c>
      <c r="AK32" s="204">
        <f t="shared" si="10"/>
        <v>0</v>
      </c>
      <c r="AL32" s="205" t="str">
        <f t="shared" si="7"/>
        <v/>
      </c>
    </row>
    <row r="33" spans="2:38" ht="12.65" customHeight="1" x14ac:dyDescent="0.35">
      <c r="B33" s="74"/>
      <c r="C33" s="86"/>
      <c r="D33" s="87"/>
      <c r="E33" s="87"/>
      <c r="F33" s="193"/>
      <c r="G33" s="87"/>
      <c r="H33" s="87"/>
      <c r="I33" s="87"/>
      <c r="J33" s="215" t="str">
        <f t="shared" si="8"/>
        <v/>
      </c>
      <c r="K33" s="87"/>
      <c r="L33" s="93"/>
      <c r="M33" s="87"/>
      <c r="N33" s="87"/>
      <c r="O33" s="87"/>
      <c r="P33" s="89" t="str">
        <f t="shared" si="2"/>
        <v/>
      </c>
      <c r="Q33" s="87"/>
      <c r="R33" s="87"/>
      <c r="S33" s="90">
        <f t="shared" si="3"/>
        <v>0</v>
      </c>
      <c r="T33" s="94"/>
      <c r="U33" s="91">
        <f t="shared" si="4"/>
        <v>0</v>
      </c>
      <c r="V33" s="92" t="str" cm="1">
        <f t="array" ref="V33">INDEX($AL$22:$AL$41,MATCH(C33,$AA$22:$AA$41,0),0)</f>
        <v/>
      </c>
      <c r="W33" s="74"/>
      <c r="X33" s="75" t="s">
        <v>90</v>
      </c>
      <c r="Y33" s="75">
        <f t="shared" ref="Y33:Y34" si="11">Y32+1</f>
        <v>9</v>
      </c>
      <c r="Z33" s="85"/>
      <c r="AA33" s="75">
        <f t="shared" si="5"/>
        <v>0</v>
      </c>
      <c r="AB33" s="204">
        <f t="shared" si="10"/>
        <v>0</v>
      </c>
      <c r="AC33" s="204">
        <f t="shared" si="10"/>
        <v>0</v>
      </c>
      <c r="AD33" s="204">
        <f t="shared" si="10"/>
        <v>0</v>
      </c>
      <c r="AE33" s="204">
        <f t="shared" si="10"/>
        <v>0</v>
      </c>
      <c r="AF33" s="204">
        <f t="shared" si="10"/>
        <v>0</v>
      </c>
      <c r="AG33" s="204">
        <f t="shared" si="10"/>
        <v>0</v>
      </c>
      <c r="AH33" s="204">
        <f t="shared" si="10"/>
        <v>0</v>
      </c>
      <c r="AI33" s="204">
        <f t="shared" si="10"/>
        <v>0</v>
      </c>
      <c r="AJ33" s="204">
        <f t="shared" si="10"/>
        <v>0</v>
      </c>
      <c r="AK33" s="204">
        <f t="shared" si="10"/>
        <v>0</v>
      </c>
      <c r="AL33" s="205" t="str">
        <f t="shared" si="7"/>
        <v/>
      </c>
    </row>
    <row r="34" spans="2:38" ht="12.65" customHeight="1" x14ac:dyDescent="0.35">
      <c r="B34" s="74"/>
      <c r="C34" s="86"/>
      <c r="D34" s="87"/>
      <c r="E34" s="87"/>
      <c r="F34" s="193"/>
      <c r="G34" s="87"/>
      <c r="H34" s="87"/>
      <c r="I34" s="87"/>
      <c r="J34" s="215" t="str">
        <f t="shared" si="8"/>
        <v/>
      </c>
      <c r="K34" s="87"/>
      <c r="L34" s="93"/>
      <c r="M34" s="87"/>
      <c r="N34" s="87"/>
      <c r="O34" s="87"/>
      <c r="P34" s="89" t="str">
        <f t="shared" si="2"/>
        <v/>
      </c>
      <c r="Q34" s="87"/>
      <c r="R34" s="87"/>
      <c r="S34" s="90">
        <f t="shared" si="3"/>
        <v>0</v>
      </c>
      <c r="T34" s="94"/>
      <c r="U34" s="91">
        <f t="shared" si="4"/>
        <v>0</v>
      </c>
      <c r="V34" s="92" t="str" cm="1">
        <f t="array" ref="V34">INDEX($AL$22:$AL$41,MATCH(C34,$AA$22:$AA$41,0),0)</f>
        <v/>
      </c>
      <c r="W34" s="74"/>
      <c r="X34" s="75" t="s">
        <v>91</v>
      </c>
      <c r="Y34" s="75">
        <f t="shared" si="11"/>
        <v>10</v>
      </c>
      <c r="Z34" s="85"/>
      <c r="AA34" s="75">
        <f t="shared" si="5"/>
        <v>0</v>
      </c>
      <c r="AB34" s="204">
        <f t="shared" si="10"/>
        <v>0</v>
      </c>
      <c r="AC34" s="204">
        <f t="shared" si="10"/>
        <v>0</v>
      </c>
      <c r="AD34" s="204">
        <f t="shared" si="10"/>
        <v>0</v>
      </c>
      <c r="AE34" s="204">
        <f t="shared" si="10"/>
        <v>0</v>
      </c>
      <c r="AF34" s="204">
        <f t="shared" si="10"/>
        <v>0</v>
      </c>
      <c r="AG34" s="204">
        <f t="shared" si="10"/>
        <v>0</v>
      </c>
      <c r="AH34" s="204">
        <f t="shared" si="10"/>
        <v>0</v>
      </c>
      <c r="AI34" s="204">
        <f t="shared" si="10"/>
        <v>0</v>
      </c>
      <c r="AJ34" s="204">
        <f t="shared" si="10"/>
        <v>0</v>
      </c>
      <c r="AK34" s="204">
        <f t="shared" si="10"/>
        <v>0</v>
      </c>
      <c r="AL34" s="205" t="str">
        <f t="shared" si="7"/>
        <v/>
      </c>
    </row>
    <row r="35" spans="2:38" ht="12.65" customHeight="1" x14ac:dyDescent="0.35">
      <c r="B35" s="74"/>
      <c r="C35" s="86"/>
      <c r="D35" s="87"/>
      <c r="E35" s="87"/>
      <c r="F35" s="193"/>
      <c r="G35" s="87"/>
      <c r="H35" s="87"/>
      <c r="I35" s="87"/>
      <c r="J35" s="215" t="str">
        <f t="shared" si="8"/>
        <v/>
      </c>
      <c r="K35" s="87"/>
      <c r="L35" s="93"/>
      <c r="M35" s="87"/>
      <c r="N35" s="87"/>
      <c r="O35" s="87"/>
      <c r="P35" s="89" t="str">
        <f t="shared" si="2"/>
        <v/>
      </c>
      <c r="Q35" s="87"/>
      <c r="R35" s="87"/>
      <c r="S35" s="90">
        <f t="shared" si="3"/>
        <v>0</v>
      </c>
      <c r="T35" s="94"/>
      <c r="U35" s="91">
        <f t="shared" si="4"/>
        <v>0</v>
      </c>
      <c r="V35" s="92" t="str" cm="1">
        <f t="array" ref="V35">INDEX($AL$22:$AL$41,MATCH(C35,$AA$22:$AA$41,0),0)</f>
        <v/>
      </c>
      <c r="W35" s="74"/>
      <c r="Z35" s="85"/>
      <c r="AA35" s="75">
        <f t="shared" si="5"/>
        <v>0</v>
      </c>
      <c r="AB35" s="204">
        <f t="shared" si="10"/>
        <v>0</v>
      </c>
      <c r="AC35" s="204">
        <f t="shared" si="10"/>
        <v>0</v>
      </c>
      <c r="AD35" s="204">
        <f t="shared" si="10"/>
        <v>0</v>
      </c>
      <c r="AE35" s="204">
        <f t="shared" si="10"/>
        <v>0</v>
      </c>
      <c r="AF35" s="204">
        <f t="shared" si="10"/>
        <v>0</v>
      </c>
      <c r="AG35" s="204">
        <f t="shared" si="10"/>
        <v>0</v>
      </c>
      <c r="AH35" s="204">
        <f t="shared" si="10"/>
        <v>0</v>
      </c>
      <c r="AI35" s="204">
        <f t="shared" si="10"/>
        <v>0</v>
      </c>
      <c r="AJ35" s="204">
        <f t="shared" si="10"/>
        <v>0</v>
      </c>
      <c r="AK35" s="204">
        <f t="shared" si="10"/>
        <v>0</v>
      </c>
      <c r="AL35" s="205" t="str">
        <f t="shared" si="7"/>
        <v/>
      </c>
    </row>
    <row r="36" spans="2:38" ht="12.65" customHeight="1" x14ac:dyDescent="0.35">
      <c r="B36" s="74"/>
      <c r="C36" s="86"/>
      <c r="D36" s="87"/>
      <c r="E36" s="87"/>
      <c r="F36" s="193"/>
      <c r="G36" s="87"/>
      <c r="H36" s="87"/>
      <c r="I36" s="87"/>
      <c r="J36" s="215" t="str">
        <f t="shared" si="8"/>
        <v/>
      </c>
      <c r="K36" s="87"/>
      <c r="L36" s="93"/>
      <c r="M36" s="87"/>
      <c r="N36" s="87"/>
      <c r="O36" s="87"/>
      <c r="P36" s="89" t="str">
        <f t="shared" si="2"/>
        <v/>
      </c>
      <c r="Q36" s="87"/>
      <c r="R36" s="87"/>
      <c r="S36" s="90">
        <f t="shared" si="3"/>
        <v>0</v>
      </c>
      <c r="T36" s="94"/>
      <c r="U36" s="91">
        <f t="shared" si="4"/>
        <v>0</v>
      </c>
      <c r="V36" s="92" t="str" cm="1">
        <f t="array" ref="V36">INDEX($AL$22:$AL$41,MATCH(C36,$AA$22:$AA$41,0),0)</f>
        <v/>
      </c>
      <c r="W36" s="74"/>
      <c r="Z36" s="85"/>
      <c r="AA36" s="75">
        <f t="shared" si="5"/>
        <v>0</v>
      </c>
      <c r="AB36" s="204">
        <f t="shared" si="10"/>
        <v>0</v>
      </c>
      <c r="AC36" s="204">
        <f t="shared" si="10"/>
        <v>0</v>
      </c>
      <c r="AD36" s="204">
        <f t="shared" si="10"/>
        <v>0</v>
      </c>
      <c r="AE36" s="204">
        <f t="shared" si="10"/>
        <v>0</v>
      </c>
      <c r="AF36" s="204">
        <f t="shared" si="10"/>
        <v>0</v>
      </c>
      <c r="AG36" s="204">
        <f t="shared" si="10"/>
        <v>0</v>
      </c>
      <c r="AH36" s="204">
        <f t="shared" si="10"/>
        <v>0</v>
      </c>
      <c r="AI36" s="204">
        <f t="shared" si="10"/>
        <v>0</v>
      </c>
      <c r="AJ36" s="204">
        <f t="shared" si="10"/>
        <v>0</v>
      </c>
      <c r="AK36" s="204">
        <f t="shared" si="10"/>
        <v>0</v>
      </c>
      <c r="AL36" s="205" t="str">
        <f t="shared" si="7"/>
        <v/>
      </c>
    </row>
    <row r="37" spans="2:38" ht="12.65" customHeight="1" x14ac:dyDescent="0.35">
      <c r="B37" s="74"/>
      <c r="C37" s="86"/>
      <c r="D37" s="87"/>
      <c r="E37" s="87"/>
      <c r="F37" s="193"/>
      <c r="G37" s="87"/>
      <c r="H37" s="87"/>
      <c r="I37" s="87"/>
      <c r="J37" s="215" t="str">
        <f t="shared" si="8"/>
        <v/>
      </c>
      <c r="K37" s="87"/>
      <c r="L37" s="93"/>
      <c r="M37" s="87"/>
      <c r="N37" s="87"/>
      <c r="O37" s="87"/>
      <c r="P37" s="89" t="str">
        <f t="shared" si="2"/>
        <v/>
      </c>
      <c r="Q37" s="87"/>
      <c r="R37" s="87"/>
      <c r="S37" s="90">
        <f t="shared" si="3"/>
        <v>0</v>
      </c>
      <c r="T37" s="94"/>
      <c r="U37" s="91">
        <f t="shared" si="4"/>
        <v>0</v>
      </c>
      <c r="V37" s="92" t="str" cm="1">
        <f t="array" ref="V37">INDEX($AL$22:$AL$41,MATCH(C37,$AA$22:$AA$41,0),0)</f>
        <v/>
      </c>
      <c r="W37" s="74"/>
      <c r="Z37" s="85"/>
      <c r="AA37" s="75">
        <f t="shared" si="5"/>
        <v>0</v>
      </c>
      <c r="AB37" s="204">
        <f t="shared" si="10"/>
        <v>0</v>
      </c>
      <c r="AC37" s="204">
        <f t="shared" si="10"/>
        <v>0</v>
      </c>
      <c r="AD37" s="204">
        <f t="shared" si="10"/>
        <v>0</v>
      </c>
      <c r="AE37" s="204">
        <f t="shared" si="10"/>
        <v>0</v>
      </c>
      <c r="AF37" s="204">
        <f t="shared" si="10"/>
        <v>0</v>
      </c>
      <c r="AG37" s="204">
        <f t="shared" si="10"/>
        <v>0</v>
      </c>
      <c r="AH37" s="204">
        <f t="shared" si="10"/>
        <v>0</v>
      </c>
      <c r="AI37" s="204">
        <f t="shared" si="10"/>
        <v>0</v>
      </c>
      <c r="AJ37" s="204">
        <f t="shared" si="10"/>
        <v>0</v>
      </c>
      <c r="AK37" s="204">
        <f t="shared" si="10"/>
        <v>0</v>
      </c>
      <c r="AL37" s="205" t="str">
        <f t="shared" si="7"/>
        <v/>
      </c>
    </row>
    <row r="38" spans="2:38" ht="12.65" customHeight="1" x14ac:dyDescent="0.35">
      <c r="B38" s="74"/>
      <c r="C38" s="86"/>
      <c r="D38" s="87"/>
      <c r="E38" s="87"/>
      <c r="F38" s="193"/>
      <c r="G38" s="87"/>
      <c r="H38" s="87"/>
      <c r="I38" s="87"/>
      <c r="J38" s="215" t="str">
        <f t="shared" si="8"/>
        <v/>
      </c>
      <c r="K38" s="87"/>
      <c r="L38" s="93"/>
      <c r="M38" s="87"/>
      <c r="N38" s="87"/>
      <c r="O38" s="87"/>
      <c r="P38" s="89" t="str">
        <f t="shared" si="2"/>
        <v/>
      </c>
      <c r="Q38" s="87"/>
      <c r="R38" s="87"/>
      <c r="S38" s="90">
        <f t="shared" si="3"/>
        <v>0</v>
      </c>
      <c r="T38" s="94"/>
      <c r="U38" s="91">
        <f t="shared" si="4"/>
        <v>0</v>
      </c>
      <c r="V38" s="92" t="str" cm="1">
        <f t="array" ref="V38">INDEX($AL$22:$AL$41,MATCH(C38,$AA$22:$AA$41,0),0)</f>
        <v/>
      </c>
      <c r="W38" s="74"/>
      <c r="Z38" s="85"/>
      <c r="AA38" s="75">
        <f t="shared" si="5"/>
        <v>0</v>
      </c>
      <c r="AB38" s="204">
        <f t="shared" si="10"/>
        <v>0</v>
      </c>
      <c r="AC38" s="204">
        <f t="shared" si="10"/>
        <v>0</v>
      </c>
      <c r="AD38" s="204">
        <f t="shared" si="10"/>
        <v>0</v>
      </c>
      <c r="AE38" s="204">
        <f t="shared" si="10"/>
        <v>0</v>
      </c>
      <c r="AF38" s="204">
        <f t="shared" si="10"/>
        <v>0</v>
      </c>
      <c r="AG38" s="204">
        <f t="shared" si="10"/>
        <v>0</v>
      </c>
      <c r="AH38" s="204">
        <f t="shared" si="10"/>
        <v>0</v>
      </c>
      <c r="AI38" s="204">
        <f t="shared" si="10"/>
        <v>0</v>
      </c>
      <c r="AJ38" s="204">
        <f t="shared" si="10"/>
        <v>0</v>
      </c>
      <c r="AK38" s="204">
        <f t="shared" si="10"/>
        <v>0</v>
      </c>
      <c r="AL38" s="205" t="str">
        <f t="shared" si="7"/>
        <v/>
      </c>
    </row>
    <row r="39" spans="2:38" ht="12.65" customHeight="1" x14ac:dyDescent="0.35">
      <c r="B39" s="74"/>
      <c r="C39" s="86"/>
      <c r="D39" s="87"/>
      <c r="E39" s="87"/>
      <c r="F39" s="193"/>
      <c r="G39" s="87"/>
      <c r="H39" s="87"/>
      <c r="I39" s="87"/>
      <c r="J39" s="215" t="str">
        <f t="shared" si="8"/>
        <v/>
      </c>
      <c r="K39" s="87"/>
      <c r="L39" s="93"/>
      <c r="M39" s="87"/>
      <c r="N39" s="87"/>
      <c r="O39" s="87"/>
      <c r="P39" s="89" t="str">
        <f t="shared" si="2"/>
        <v/>
      </c>
      <c r="Q39" s="87"/>
      <c r="R39" s="87"/>
      <c r="S39" s="90">
        <f t="shared" si="3"/>
        <v>0</v>
      </c>
      <c r="T39" s="94"/>
      <c r="U39" s="91">
        <f t="shared" si="4"/>
        <v>0</v>
      </c>
      <c r="V39" s="92" t="str" cm="1">
        <f t="array" ref="V39">INDEX($AL$22:$AL$41,MATCH(C39,$AA$22:$AA$41,0),0)</f>
        <v/>
      </c>
      <c r="W39" s="74"/>
      <c r="Z39" s="85"/>
      <c r="AA39" s="75">
        <f t="shared" si="5"/>
        <v>0</v>
      </c>
      <c r="AB39" s="204">
        <f t="shared" si="10"/>
        <v>0</v>
      </c>
      <c r="AC39" s="204">
        <f t="shared" si="10"/>
        <v>0</v>
      </c>
      <c r="AD39" s="204">
        <f t="shared" si="10"/>
        <v>0</v>
      </c>
      <c r="AE39" s="204">
        <f t="shared" si="10"/>
        <v>0</v>
      </c>
      <c r="AF39" s="204">
        <f t="shared" si="10"/>
        <v>0</v>
      </c>
      <c r="AG39" s="204">
        <f t="shared" si="10"/>
        <v>0</v>
      </c>
      <c r="AH39" s="204">
        <f t="shared" si="10"/>
        <v>0</v>
      </c>
      <c r="AI39" s="204">
        <f t="shared" si="10"/>
        <v>0</v>
      </c>
      <c r="AJ39" s="204">
        <f t="shared" si="10"/>
        <v>0</v>
      </c>
      <c r="AK39" s="204">
        <f t="shared" si="10"/>
        <v>0</v>
      </c>
      <c r="AL39" s="205" t="str">
        <f t="shared" si="7"/>
        <v/>
      </c>
    </row>
    <row r="40" spans="2:38" ht="12.65" customHeight="1" x14ac:dyDescent="0.35">
      <c r="B40" s="74"/>
      <c r="C40" s="86"/>
      <c r="D40" s="87"/>
      <c r="E40" s="87"/>
      <c r="F40" s="193"/>
      <c r="G40" s="87"/>
      <c r="H40" s="87"/>
      <c r="I40" s="87"/>
      <c r="J40" s="215" t="str">
        <f t="shared" si="8"/>
        <v/>
      </c>
      <c r="K40" s="87"/>
      <c r="L40" s="93"/>
      <c r="M40" s="87"/>
      <c r="N40" s="87"/>
      <c r="O40" s="87"/>
      <c r="P40" s="89" t="str">
        <f t="shared" si="2"/>
        <v/>
      </c>
      <c r="Q40" s="87"/>
      <c r="R40" s="87"/>
      <c r="S40" s="90">
        <f t="shared" si="3"/>
        <v>0</v>
      </c>
      <c r="T40" s="94"/>
      <c r="U40" s="91">
        <f t="shared" si="4"/>
        <v>0</v>
      </c>
      <c r="V40" s="92" t="str" cm="1">
        <f t="array" ref="V40">INDEX($AL$22:$AL$41,MATCH(C40,$AA$22:$AA$41,0),0)</f>
        <v/>
      </c>
      <c r="W40" s="74"/>
      <c r="Z40" s="85"/>
      <c r="AA40" s="75">
        <f t="shared" si="5"/>
        <v>0</v>
      </c>
      <c r="AB40" s="204">
        <f t="shared" si="10"/>
        <v>0</v>
      </c>
      <c r="AC40" s="204">
        <f t="shared" si="10"/>
        <v>0</v>
      </c>
      <c r="AD40" s="204">
        <f t="shared" si="10"/>
        <v>0</v>
      </c>
      <c r="AE40" s="204">
        <f t="shared" si="10"/>
        <v>0</v>
      </c>
      <c r="AF40" s="204">
        <f t="shared" si="10"/>
        <v>0</v>
      </c>
      <c r="AG40" s="204">
        <f t="shared" si="10"/>
        <v>0</v>
      </c>
      <c r="AH40" s="204">
        <f t="shared" si="10"/>
        <v>0</v>
      </c>
      <c r="AI40" s="204">
        <f t="shared" si="10"/>
        <v>0</v>
      </c>
      <c r="AJ40" s="204">
        <f t="shared" si="10"/>
        <v>0</v>
      </c>
      <c r="AK40" s="204">
        <f t="shared" si="10"/>
        <v>0</v>
      </c>
      <c r="AL40" s="205" t="str">
        <f t="shared" si="7"/>
        <v/>
      </c>
    </row>
    <row r="41" spans="2:38" ht="12.65" customHeight="1" x14ac:dyDescent="0.35">
      <c r="B41" s="74"/>
      <c r="C41" s="86"/>
      <c r="D41" s="87"/>
      <c r="E41" s="87"/>
      <c r="F41" s="193"/>
      <c r="G41" s="87"/>
      <c r="H41" s="87"/>
      <c r="I41" s="87"/>
      <c r="J41" s="215" t="str">
        <f t="shared" si="8"/>
        <v/>
      </c>
      <c r="K41" s="87"/>
      <c r="L41" s="93"/>
      <c r="M41" s="87"/>
      <c r="N41" s="87"/>
      <c r="O41" s="87"/>
      <c r="P41" s="89" t="str">
        <f t="shared" si="2"/>
        <v/>
      </c>
      <c r="Q41" s="87"/>
      <c r="R41" s="87"/>
      <c r="S41" s="90">
        <f t="shared" si="3"/>
        <v>0</v>
      </c>
      <c r="T41" s="94"/>
      <c r="U41" s="91">
        <f t="shared" si="4"/>
        <v>0</v>
      </c>
      <c r="V41" s="92" t="str" cm="1">
        <f t="array" ref="V41">INDEX($AL$22:$AL$41,MATCH(C41,$AA$22:$AA$41,0),0)</f>
        <v/>
      </c>
      <c r="W41" s="74"/>
      <c r="Z41" s="85"/>
      <c r="AA41" s="75">
        <f t="shared" si="5"/>
        <v>0</v>
      </c>
      <c r="AB41" s="204">
        <f t="shared" si="10"/>
        <v>0</v>
      </c>
      <c r="AC41" s="204">
        <f t="shared" si="10"/>
        <v>0</v>
      </c>
      <c r="AD41" s="204">
        <f t="shared" si="10"/>
        <v>0</v>
      </c>
      <c r="AE41" s="204">
        <f t="shared" si="10"/>
        <v>0</v>
      </c>
      <c r="AF41" s="204">
        <f t="shared" si="10"/>
        <v>0</v>
      </c>
      <c r="AG41" s="204">
        <f t="shared" si="10"/>
        <v>0</v>
      </c>
      <c r="AH41" s="204">
        <f t="shared" si="10"/>
        <v>0</v>
      </c>
      <c r="AI41" s="204">
        <f t="shared" si="10"/>
        <v>0</v>
      </c>
      <c r="AJ41" s="204">
        <f t="shared" si="10"/>
        <v>0</v>
      </c>
      <c r="AK41" s="204">
        <f t="shared" si="10"/>
        <v>0</v>
      </c>
      <c r="AL41" s="205" t="str">
        <f t="shared" si="7"/>
        <v/>
      </c>
    </row>
    <row r="42" spans="2:38" s="101" customFormat="1" ht="20.25" customHeight="1" x14ac:dyDescent="0.35">
      <c r="B42" s="95"/>
      <c r="C42" s="96" t="s">
        <v>107</v>
      </c>
      <c r="D42" s="97"/>
      <c r="E42" s="97"/>
      <c r="F42" s="97"/>
      <c r="G42" s="97"/>
      <c r="H42" s="97"/>
      <c r="I42" s="97"/>
      <c r="J42" s="97"/>
      <c r="K42" s="97"/>
      <c r="L42" s="97" t="str">
        <f>IFERROR(AVERAGE(L22:L41),"")</f>
        <v/>
      </c>
      <c r="M42" s="98"/>
      <c r="N42" s="97">
        <f>SUM(N22:N41)</f>
        <v>0</v>
      </c>
      <c r="O42" s="97">
        <f>SUM(O22:O41)</f>
        <v>0</v>
      </c>
      <c r="P42" s="97"/>
      <c r="Q42" s="98"/>
      <c r="R42" s="97">
        <f>SUM(R22:R41)</f>
        <v>0</v>
      </c>
      <c r="S42" s="97">
        <f>SUM(S22:S41)</f>
        <v>0</v>
      </c>
      <c r="T42" s="99" t="str">
        <f>IFERROR(U42/(N42+R42),"")</f>
        <v/>
      </c>
      <c r="U42" s="97">
        <f>SUM(U22:U41)</f>
        <v>0</v>
      </c>
      <c r="V42" s="100"/>
      <c r="W42" s="95"/>
      <c r="Z42" s="102"/>
    </row>
    <row r="43" spans="2:38" ht="12.65" customHeight="1" x14ac:dyDescent="0.35">
      <c r="K43" s="103"/>
      <c r="N43" s="103"/>
      <c r="O43" s="103"/>
      <c r="P43" s="103"/>
      <c r="Q43" s="103"/>
      <c r="R43" s="103"/>
      <c r="S43" s="245"/>
      <c r="W43" s="85"/>
    </row>
    <row r="44" spans="2:38" ht="12.65" customHeight="1" x14ac:dyDescent="0.35">
      <c r="B44" s="104"/>
      <c r="C44" s="74"/>
      <c r="T44" s="74"/>
      <c r="U44" s="74"/>
      <c r="V44" s="74"/>
      <c r="W44" s="85"/>
    </row>
    <row r="45" spans="2:38" ht="12.65" customHeight="1" x14ac:dyDescent="0.35">
      <c r="B45" s="105"/>
      <c r="D45" s="75"/>
      <c r="E45" s="75"/>
      <c r="F45" s="75"/>
      <c r="G45" s="75"/>
      <c r="P45" s="75"/>
      <c r="Q45" s="75"/>
      <c r="S45" s="103"/>
      <c r="T45" s="105"/>
    </row>
    <row r="46" spans="2:38" ht="12.65" customHeight="1" x14ac:dyDescent="0.35">
      <c r="B46" s="105"/>
      <c r="D46" s="75"/>
      <c r="E46" s="75"/>
      <c r="F46" s="75"/>
      <c r="G46" s="75"/>
      <c r="P46" s="75"/>
      <c r="Q46" s="75"/>
      <c r="T46" s="105"/>
    </row>
    <row r="47" spans="2:38" ht="12.65" customHeight="1" x14ac:dyDescent="0.35">
      <c r="B47" s="105"/>
      <c r="D47" s="75"/>
      <c r="E47" s="75"/>
      <c r="F47" s="75"/>
      <c r="G47" s="75"/>
      <c r="P47" s="75"/>
      <c r="Q47" s="75"/>
      <c r="R47" s="75"/>
      <c r="S47" s="75"/>
      <c r="T47" s="105"/>
    </row>
    <row r="48" spans="2:38" ht="12.65" customHeight="1" x14ac:dyDescent="0.35">
      <c r="B48" s="105"/>
      <c r="D48" s="75"/>
      <c r="E48" s="75"/>
      <c r="F48" s="75"/>
      <c r="G48" s="75"/>
      <c r="P48" s="75"/>
      <c r="Q48" s="75"/>
      <c r="R48" s="75"/>
      <c r="S48" s="75"/>
      <c r="T48" s="105"/>
    </row>
    <row r="49" spans="2:20" ht="12.65" customHeight="1" x14ac:dyDescent="0.35">
      <c r="D49" s="75"/>
      <c r="E49" s="75"/>
      <c r="F49" s="75"/>
      <c r="G49" s="75"/>
      <c r="P49" s="75"/>
      <c r="Q49" s="75"/>
      <c r="R49" s="75"/>
      <c r="S49" s="75"/>
    </row>
    <row r="50" spans="2:20" ht="12.65" customHeight="1" x14ac:dyDescent="0.35">
      <c r="B50" s="104"/>
      <c r="D50" s="75"/>
      <c r="E50" s="75"/>
      <c r="F50" s="75"/>
      <c r="G50" s="75"/>
      <c r="P50" s="75"/>
      <c r="Q50" s="75"/>
      <c r="R50" s="75"/>
      <c r="S50" s="75"/>
      <c r="T50" s="104"/>
    </row>
    <row r="51" spans="2:20" ht="12.65" customHeight="1" x14ac:dyDescent="0.35">
      <c r="B51" s="105"/>
      <c r="D51" s="75"/>
      <c r="E51" s="75"/>
      <c r="F51" s="75"/>
      <c r="G51" s="75"/>
      <c r="P51" s="75"/>
      <c r="Q51" s="75"/>
      <c r="S51" s="75"/>
      <c r="T51" s="105"/>
    </row>
    <row r="52" spans="2:20" ht="12.65" customHeight="1" x14ac:dyDescent="0.35">
      <c r="B52" s="106"/>
      <c r="D52" s="75"/>
      <c r="E52" s="75"/>
      <c r="F52" s="75"/>
      <c r="G52" s="75"/>
      <c r="S52" s="75"/>
      <c r="T52" s="106"/>
    </row>
    <row r="53" spans="2:20" ht="12.65" customHeight="1" x14ac:dyDescent="0.35">
      <c r="B53" s="105"/>
      <c r="D53" s="75"/>
      <c r="E53" s="75"/>
      <c r="F53" s="75"/>
      <c r="G53" s="75"/>
      <c r="S53" s="75"/>
      <c r="T53" s="105"/>
    </row>
    <row r="54" spans="2:20" ht="12.65" customHeight="1" x14ac:dyDescent="0.35">
      <c r="B54" s="105"/>
      <c r="D54" s="75"/>
      <c r="E54" s="75"/>
      <c r="F54" s="75"/>
      <c r="G54" s="75"/>
      <c r="S54" s="75"/>
      <c r="T54" s="105"/>
    </row>
    <row r="55" spans="2:20" ht="12.65" customHeight="1" x14ac:dyDescent="0.35">
      <c r="D55" s="75"/>
      <c r="E55" s="75"/>
      <c r="F55" s="75"/>
      <c r="G55" s="75"/>
      <c r="S55" s="75"/>
    </row>
    <row r="56" spans="2:20" ht="12.65" customHeight="1" x14ac:dyDescent="0.35">
      <c r="B56" s="104"/>
      <c r="D56" s="75"/>
      <c r="E56" s="75"/>
      <c r="F56" s="75"/>
      <c r="G56" s="75"/>
      <c r="S56" s="107"/>
      <c r="T56" s="104"/>
    </row>
    <row r="57" spans="2:20" ht="12.65" customHeight="1" x14ac:dyDescent="0.35">
      <c r="B57" s="105"/>
      <c r="D57" s="75"/>
      <c r="E57" s="75"/>
      <c r="F57" s="75"/>
      <c r="G57" s="75"/>
      <c r="S57" s="75"/>
      <c r="T57" s="105"/>
    </row>
    <row r="58" spans="2:20" ht="12.65" customHeight="1" x14ac:dyDescent="0.35">
      <c r="B58" s="105"/>
      <c r="D58" s="75"/>
      <c r="E58" s="75"/>
      <c r="F58" s="75"/>
      <c r="G58" s="75"/>
      <c r="S58" s="75"/>
      <c r="T58" s="105"/>
    </row>
    <row r="59" spans="2:20" ht="12.65" customHeight="1" x14ac:dyDescent="0.35">
      <c r="B59" s="105"/>
      <c r="D59" s="75"/>
      <c r="E59" s="75"/>
      <c r="F59" s="75"/>
      <c r="G59" s="75"/>
      <c r="S59" s="75"/>
      <c r="T59" s="105"/>
    </row>
    <row r="60" spans="2:20" ht="12.65" customHeight="1" x14ac:dyDescent="0.35">
      <c r="S60" s="75"/>
    </row>
    <row r="61" spans="2:20" ht="12.65" customHeight="1" x14ac:dyDescent="0.35">
      <c r="S61" s="75"/>
    </row>
    <row r="62" spans="2:20" ht="12.65" customHeight="1" x14ac:dyDescent="0.35">
      <c r="S62" s="75"/>
    </row>
    <row r="63" spans="2:20" ht="12.65" customHeight="1" x14ac:dyDescent="0.35"/>
    <row r="64" spans="2:20" ht="12.65" customHeight="1" x14ac:dyDescent="0.35"/>
    <row r="65" ht="12.65" customHeight="1" x14ac:dyDescent="0.35"/>
    <row r="66" ht="12.65" customHeight="1" x14ac:dyDescent="0.35"/>
  </sheetData>
  <dataValidations count="8">
    <dataValidation type="list" allowBlank="1" showInputMessage="1" showErrorMessage="1" sqref="M22:M41" xr:uid="{E041B5DA-2558-47B2-A9FC-198A8B307E46}">
      <formula1>"Année 1,Année 2,Année 3,Année 4,Année 5,Année 6,Année 7,Année 8,Année 9,Année 10"</formula1>
    </dataValidation>
    <dataValidation type="list" allowBlank="1" showInputMessage="1" showErrorMessage="1" sqref="F22:F41" xr:uid="{DC4F2853-913B-4717-B3B4-FA1BCA14488C}">
      <formula1>"EUR,Autre"</formula1>
    </dataValidation>
    <dataValidation type="list" allowBlank="1" showInputMessage="1" showErrorMessage="1" sqref="L983050:M983079 L65546:M65575 L131082:M131111 L196618:M196647 L262154:M262183 L327690:M327719 L393226:M393255 L458762:M458791 L524298:M524327 L589834:M589863 L655370:M655399 L720906:M720935 L786442:M786471 L851978:M852007 L917514:M917543" xr:uid="{1CAAE8FD-8442-4958-A4C3-B01D6C89A370}">
      <formula1>total</formula1>
    </dataValidation>
    <dataValidation type="list" allowBlank="1" showInputMessage="1" showErrorMessage="1" sqref="E11" xr:uid="{661A048E-54E2-4BB9-BD9B-F739FCAB98F7}">
      <formula1>Semestres</formula1>
    </dataValidation>
    <dataValidation type="list" allowBlank="1" showInputMessage="1" showErrorMessage="1" sqref="G22:G41" xr:uid="{9576C45E-59D1-4F3B-A245-0FEFAEBF1170}">
      <formula1>"Capital-Développement,Capital-Transmission,Flex Equity"</formula1>
    </dataValidation>
    <dataValidation type="list" allowBlank="1" showInputMessage="1" showErrorMessage="1" sqref="H22:H41" xr:uid="{8BE8FA88-E776-47A3-8D53-8D5AF9FCEDC0}">
      <formula1>"Small-cap,Mid-cap,Large-cap"</formula1>
    </dataValidation>
    <dataValidation type="list" allowBlank="1" showInputMessage="1" showErrorMessage="1" sqref="H917514:J917543 H851978:J852007 H786442:J786471 H720906:J720935 H655370:J655399 H589834:J589863 H524298:J524327 H458762:J458791 H393226:J393255 H327690:J327719 H262154:J262183 H196618:J196647 H131082:J131111 H65546:J65575 H983050:J983079" xr:uid="{28C061EA-81E8-4F35-8ECC-CF6F73954677}">
      <formula1>Sortie2</formula1>
    </dataValidation>
    <dataValidation type="list" allowBlank="1" showInputMessage="1" showErrorMessage="1" sqref="K22:K41 Q22:Q41" xr:uid="{835EF73E-83B9-4955-852E-0AFC9D545E12}">
      <formula1>"Année 1,Année 2,Année 3,Année 4,Année 5"</formula1>
    </dataValidation>
  </dataValidations>
  <pageMargins left="0.7" right="0.7" top="0.75" bottom="0.75" header="0.3" footer="0.3"/>
  <pageSetup paperSize="9" scale="20" orientation="portrait" r:id="rId1"/>
  <colBreaks count="1" manualBreakCount="1">
    <brk id="20" max="1048575" man="1"/>
  </colBreaks>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40E9370A-DAA8-4B36-9502-B067EABDCC9F}">
  <sheetPr>
    <tabColor theme="0" tint="-0.249977111117893"/>
  </sheetPr>
  <dimension ref="A1"/>
  <sheetViews>
    <sheetView view="pageBreakPreview" zoomScale="85" zoomScaleNormal="100" zoomScaleSheetLayoutView="85" workbookViewId="0"/>
  </sheetViews>
  <sheetFormatPr defaultRowHeight="12.5" x14ac:dyDescent="0.25"/>
  <cols>
    <col min="1" max="16384" width="8.7265625" style="67"/>
  </cols>
  <sheetData/>
  <pageMargins left="0.7" right="0.7" top="0.75" bottom="0.75" header="0.3" footer="0.3"/>
  <pageSetup paperSize="9" orientation="portrait" r:id="rId1"/>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344493FF-18AA-449A-9661-757D092C95AF}">
  <sheetPr>
    <tabColor theme="0" tint="-0.249977111117893"/>
  </sheetPr>
  <dimension ref="A1:V147"/>
  <sheetViews>
    <sheetView showGridLines="0" zoomScale="85" zoomScaleNormal="85" zoomScaleSheetLayoutView="85" workbookViewId="0"/>
  </sheetViews>
  <sheetFormatPr defaultColWidth="11.453125" defaultRowHeight="10" outlineLevelCol="1" x14ac:dyDescent="0.35"/>
  <cols>
    <col min="1" max="1" width="1.7265625" style="75" customWidth="1"/>
    <col min="2" max="2" width="3" style="75" customWidth="1"/>
    <col min="3" max="3" width="37.453125" style="117" customWidth="1"/>
    <col min="4" max="4" width="16" style="120" bestFit="1" customWidth="1"/>
    <col min="5" max="13" width="11.453125" style="120" customWidth="1"/>
    <col min="14" max="14" width="11.453125" style="122" customWidth="1" outlineLevel="1"/>
    <col min="15" max="15" width="13.08984375" style="75" customWidth="1" outlineLevel="1"/>
    <col min="16" max="16384" width="11.453125" style="117"/>
  </cols>
  <sheetData>
    <row r="1" spans="1:15" s="72" customFormat="1" ht="26" x14ac:dyDescent="0.35">
      <c r="C1" s="69" t="s">
        <v>265</v>
      </c>
      <c r="D1" s="70"/>
      <c r="E1" s="70"/>
      <c r="F1" s="70"/>
      <c r="G1" s="70"/>
      <c r="H1" s="70"/>
      <c r="I1" s="70"/>
      <c r="J1" s="70"/>
      <c r="K1" s="70"/>
      <c r="L1" s="71"/>
      <c r="M1" s="71"/>
      <c r="N1" s="108"/>
    </row>
    <row r="2" spans="1:15" s="73" customFormat="1" ht="13" x14ac:dyDescent="0.35">
      <c r="C2" s="73" t="s">
        <v>68</v>
      </c>
      <c r="D2" s="109"/>
      <c r="E2" s="109"/>
      <c r="F2" s="109"/>
      <c r="G2" s="109"/>
      <c r="H2" s="109"/>
      <c r="I2" s="109"/>
      <c r="J2" s="109"/>
      <c r="K2" s="109"/>
      <c r="L2" s="110"/>
      <c r="M2" s="110"/>
      <c r="N2" s="111"/>
    </row>
    <row r="3" spans="1:15" s="73" customFormat="1" ht="13" x14ac:dyDescent="0.35">
      <c r="C3" s="220" t="s">
        <v>108</v>
      </c>
      <c r="D3" s="109"/>
      <c r="E3" s="109"/>
      <c r="F3" s="109"/>
      <c r="G3" s="109"/>
      <c r="H3" s="109"/>
      <c r="I3" s="109"/>
      <c r="J3" s="109"/>
      <c r="K3" s="109"/>
      <c r="L3" s="110"/>
      <c r="M3" s="110"/>
      <c r="N3" s="111"/>
    </row>
    <row r="4" spans="1:15" s="112" customFormat="1" ht="13" thickBot="1" x14ac:dyDescent="0.4">
      <c r="A4" s="76"/>
      <c r="B4" s="76"/>
      <c r="D4" s="113"/>
      <c r="E4" s="113"/>
      <c r="F4" s="113"/>
      <c r="G4" s="113"/>
      <c r="H4" s="113"/>
      <c r="I4" s="113"/>
      <c r="J4" s="113"/>
      <c r="K4" s="113"/>
      <c r="L4" s="113"/>
      <c r="M4" s="113"/>
      <c r="N4" s="114"/>
      <c r="O4" s="76"/>
    </row>
    <row r="5" spans="1:15" ht="13.5" thickTop="1" thickBot="1" x14ac:dyDescent="0.4">
      <c r="A5" s="74"/>
      <c r="B5" s="115">
        <v>0</v>
      </c>
      <c r="C5" s="116" t="s">
        <v>109</v>
      </c>
      <c r="D5" s="116"/>
      <c r="E5" s="116"/>
      <c r="F5" s="116"/>
      <c r="G5" s="116"/>
      <c r="H5" s="116"/>
      <c r="I5" s="116"/>
      <c r="J5" s="116"/>
      <c r="K5" s="116"/>
      <c r="L5" s="116"/>
      <c r="M5" s="116"/>
      <c r="N5" s="114"/>
      <c r="O5" s="74"/>
    </row>
    <row r="6" spans="1:15" s="112" customFormat="1" ht="13" thickTop="1" x14ac:dyDescent="0.35">
      <c r="A6" s="76"/>
      <c r="B6" s="76"/>
      <c r="D6" s="118"/>
      <c r="E6" s="118"/>
      <c r="F6" s="118"/>
      <c r="G6" s="118"/>
      <c r="H6" s="118"/>
      <c r="I6" s="118"/>
      <c r="J6" s="118"/>
      <c r="K6" s="118"/>
      <c r="L6" s="118"/>
      <c r="M6" s="118"/>
      <c r="N6" s="114"/>
      <c r="O6" s="76"/>
    </row>
    <row r="7" spans="1:15" s="112" customFormat="1" ht="12.5" x14ac:dyDescent="0.35">
      <c r="A7" s="76"/>
      <c r="B7" s="76"/>
      <c r="D7" s="119" t="s">
        <v>82</v>
      </c>
      <c r="E7" s="119" t="s">
        <v>83</v>
      </c>
      <c r="F7" s="119" t="s">
        <v>84</v>
      </c>
      <c r="G7" s="119" t="s">
        <v>85</v>
      </c>
      <c r="H7" s="119" t="s">
        <v>86</v>
      </c>
      <c r="I7" s="119" t="s">
        <v>87</v>
      </c>
      <c r="J7" s="119" t="s">
        <v>88</v>
      </c>
      <c r="K7" s="119" t="s">
        <v>89</v>
      </c>
      <c r="L7" s="119" t="s">
        <v>90</v>
      </c>
      <c r="M7" s="119" t="s">
        <v>91</v>
      </c>
      <c r="N7" s="114"/>
      <c r="O7" s="76"/>
    </row>
    <row r="8" spans="1:15" s="112" customFormat="1" ht="12.5" x14ac:dyDescent="0.35">
      <c r="A8" s="76"/>
      <c r="B8" s="76"/>
      <c r="C8" s="120" t="s">
        <v>110</v>
      </c>
      <c r="D8" s="121">
        <f t="shared" ref="D8:M8" si="0">-D37+D64+D90</f>
        <v>0</v>
      </c>
      <c r="E8" s="121">
        <f t="shared" si="0"/>
        <v>0</v>
      </c>
      <c r="F8" s="121">
        <f t="shared" si="0"/>
        <v>0</v>
      </c>
      <c r="G8" s="121">
        <f t="shared" si="0"/>
        <v>0</v>
      </c>
      <c r="H8" s="121">
        <f t="shared" si="0"/>
        <v>0</v>
      </c>
      <c r="I8" s="121">
        <f t="shared" si="0"/>
        <v>0</v>
      </c>
      <c r="J8" s="121">
        <f t="shared" si="0"/>
        <v>0</v>
      </c>
      <c r="K8" s="121">
        <f t="shared" si="0"/>
        <v>0</v>
      </c>
      <c r="L8" s="121">
        <f t="shared" si="0"/>
        <v>0</v>
      </c>
      <c r="M8" s="121">
        <f t="shared" si="0"/>
        <v>0</v>
      </c>
      <c r="N8" s="114"/>
      <c r="O8" s="76"/>
    </row>
    <row r="9" spans="1:15" s="112" customFormat="1" ht="12.5" x14ac:dyDescent="0.35">
      <c r="A9" s="76"/>
      <c r="B9" s="76"/>
      <c r="C9" s="120" t="s">
        <v>111</v>
      </c>
      <c r="D9" s="121">
        <f>D8</f>
        <v>0</v>
      </c>
      <c r="E9" s="121">
        <f>E8+D9</f>
        <v>0</v>
      </c>
      <c r="F9" s="121">
        <f t="shared" ref="F9:M9" si="1">F8+E9</f>
        <v>0</v>
      </c>
      <c r="G9" s="121">
        <f t="shared" si="1"/>
        <v>0</v>
      </c>
      <c r="H9" s="121">
        <f t="shared" si="1"/>
        <v>0</v>
      </c>
      <c r="I9" s="121">
        <f t="shared" si="1"/>
        <v>0</v>
      </c>
      <c r="J9" s="121">
        <f t="shared" si="1"/>
        <v>0</v>
      </c>
      <c r="K9" s="121">
        <f t="shared" si="1"/>
        <v>0</v>
      </c>
      <c r="L9" s="121">
        <f t="shared" si="1"/>
        <v>0</v>
      </c>
      <c r="M9" s="121">
        <f t="shared" si="1"/>
        <v>0</v>
      </c>
      <c r="N9" s="114"/>
      <c r="O9" s="76"/>
    </row>
    <row r="10" spans="1:15" s="112" customFormat="1" ht="12.5" x14ac:dyDescent="0.35">
      <c r="A10" s="76"/>
      <c r="B10" s="76"/>
      <c r="C10" s="120"/>
      <c r="D10" s="113"/>
      <c r="E10" s="113"/>
      <c r="F10" s="113"/>
      <c r="G10" s="113"/>
      <c r="H10" s="113"/>
      <c r="I10" s="113"/>
      <c r="J10" s="113"/>
      <c r="K10" s="113"/>
      <c r="L10" s="113"/>
      <c r="M10" s="113"/>
      <c r="N10" s="114"/>
      <c r="O10" s="76"/>
    </row>
    <row r="11" spans="1:15" s="112" customFormat="1" ht="12.5" x14ac:dyDescent="0.35">
      <c r="A11" s="76"/>
      <c r="B11" s="76"/>
      <c r="C11" s="120" t="s">
        <v>112</v>
      </c>
      <c r="D11" s="121">
        <f>IFERROR(-D105+D120+D123+D130,"")</f>
        <v>0</v>
      </c>
      <c r="E11" s="121">
        <f t="shared" ref="E11:M11" si="2">IFERROR(-E105+E120+E123+E130,"")</f>
        <v>0</v>
      </c>
      <c r="F11" s="121">
        <f t="shared" si="2"/>
        <v>0</v>
      </c>
      <c r="G11" s="121">
        <f t="shared" si="2"/>
        <v>0</v>
      </c>
      <c r="H11" s="121">
        <f t="shared" si="2"/>
        <v>0</v>
      </c>
      <c r="I11" s="121">
        <f t="shared" si="2"/>
        <v>0</v>
      </c>
      <c r="J11" s="121">
        <f t="shared" si="2"/>
        <v>0</v>
      </c>
      <c r="K11" s="121">
        <f t="shared" si="2"/>
        <v>0</v>
      </c>
      <c r="L11" s="121">
        <f t="shared" si="2"/>
        <v>0</v>
      </c>
      <c r="M11" s="121">
        <f t="shared" si="2"/>
        <v>0</v>
      </c>
      <c r="N11" s="114"/>
      <c r="O11" s="76"/>
    </row>
    <row r="12" spans="1:15" s="112" customFormat="1" ht="12.5" x14ac:dyDescent="0.35">
      <c r="A12" s="76"/>
      <c r="B12" s="76"/>
      <c r="C12" s="120" t="s">
        <v>113</v>
      </c>
      <c r="D12" s="121">
        <f>D11</f>
        <v>0</v>
      </c>
      <c r="E12" s="121">
        <f>IFERROR(E11+D12,"")</f>
        <v>0</v>
      </c>
      <c r="F12" s="121">
        <f t="shared" ref="F12:M12" si="3">IFERROR(F11+E12,"")</f>
        <v>0</v>
      </c>
      <c r="G12" s="121">
        <f t="shared" si="3"/>
        <v>0</v>
      </c>
      <c r="H12" s="121">
        <f t="shared" si="3"/>
        <v>0</v>
      </c>
      <c r="I12" s="121">
        <f t="shared" si="3"/>
        <v>0</v>
      </c>
      <c r="J12" s="121">
        <f t="shared" si="3"/>
        <v>0</v>
      </c>
      <c r="K12" s="121">
        <f t="shared" si="3"/>
        <v>0</v>
      </c>
      <c r="L12" s="121">
        <f t="shared" si="3"/>
        <v>0</v>
      </c>
      <c r="M12" s="121">
        <f t="shared" si="3"/>
        <v>0</v>
      </c>
      <c r="N12" s="114"/>
      <c r="O12" s="76"/>
    </row>
    <row r="13" spans="1:15" s="112" customFormat="1" ht="13" thickBot="1" x14ac:dyDescent="0.4">
      <c r="A13" s="76"/>
      <c r="B13" s="76"/>
      <c r="D13" s="113"/>
      <c r="E13" s="113"/>
      <c r="F13" s="113"/>
      <c r="G13" s="113"/>
      <c r="H13" s="113"/>
      <c r="I13" s="113"/>
      <c r="J13" s="113"/>
      <c r="K13" s="113"/>
      <c r="L13" s="113"/>
      <c r="M13" s="113"/>
      <c r="N13" s="114"/>
      <c r="O13" s="76"/>
    </row>
    <row r="14" spans="1:15" ht="13.5" thickTop="1" thickBot="1" x14ac:dyDescent="0.4">
      <c r="A14" s="74"/>
      <c r="B14" s="115">
        <v>1</v>
      </c>
      <c r="C14" s="116" t="s">
        <v>114</v>
      </c>
      <c r="D14" s="116"/>
      <c r="E14" s="116"/>
      <c r="F14" s="116"/>
      <c r="G14" s="116"/>
      <c r="H14" s="116"/>
      <c r="I14" s="116"/>
      <c r="J14" s="116"/>
      <c r="K14" s="116"/>
      <c r="L14" s="116"/>
      <c r="M14" s="116"/>
      <c r="N14" s="114"/>
      <c r="O14" s="74"/>
    </row>
    <row r="15" spans="1:15" ht="10.5" thickTop="1" x14ac:dyDescent="0.35">
      <c r="A15" s="74"/>
      <c r="B15" s="74"/>
      <c r="C15" s="120"/>
      <c r="O15" s="74"/>
    </row>
    <row r="16" spans="1:15" ht="10.5" x14ac:dyDescent="0.35">
      <c r="A16" s="74"/>
      <c r="B16" s="74"/>
      <c r="D16" s="119" t="s">
        <v>82</v>
      </c>
      <c r="E16" s="119" t="s">
        <v>83</v>
      </c>
      <c r="F16" s="119" t="s">
        <v>84</v>
      </c>
      <c r="G16" s="119" t="s">
        <v>85</v>
      </c>
      <c r="H16" s="119" t="s">
        <v>86</v>
      </c>
      <c r="I16" s="119" t="s">
        <v>87</v>
      </c>
      <c r="J16" s="119" t="s">
        <v>88</v>
      </c>
      <c r="K16" s="119" t="s">
        <v>89</v>
      </c>
      <c r="L16" s="119" t="s">
        <v>90</v>
      </c>
      <c r="M16" s="119" t="s">
        <v>91</v>
      </c>
      <c r="O16" s="74"/>
    </row>
    <row r="17" spans="1:15" x14ac:dyDescent="0.35">
      <c r="A17" s="74"/>
      <c r="B17" s="74"/>
      <c r="C17" s="123" t="str">
        <f>IF('12. Hypothèses'!C22&lt;&gt;"",'12. Hypothèses'!C22,"")</f>
        <v/>
      </c>
      <c r="D17" s="124" t="str">
        <f>IFERROR(IF(VLOOKUP($C17,'12. Hypothèses'!$C$22:$V$41,9,FALSE)=D$16,VLOOKUP($C17,'12. Hypothèses'!$C$22:$V$41,12,FALSE),0)+IF(VLOOKUP($C17,'12. Hypothèses'!$C$22:$V$41,15,FALSE)=D$16,VLOOKUP($C17,'12. Hypothèses'!$C$22:$V$41,16,FALSE),0),"")</f>
        <v/>
      </c>
      <c r="E17" s="124" t="str">
        <f>IFERROR(IF(VLOOKUP($C17,'12. Hypothèses'!$C$22:$V$41,9,FALSE)=E$16,VLOOKUP($C17,'12. Hypothèses'!$C$22:$V$41,12,FALSE),0)+IF(VLOOKUP($C17,'12. Hypothèses'!$C$22:$V$41,15,FALSE)=E$16,VLOOKUP($C17,'12. Hypothèses'!$C$22:$V$41,16,FALSE),0),"")</f>
        <v/>
      </c>
      <c r="F17" s="124" t="str">
        <f>IFERROR(IF(VLOOKUP($C17,'12. Hypothèses'!$C$22:$V$41,9,FALSE)=F$16,VLOOKUP($C17,'12. Hypothèses'!$C$22:$V$41,12,FALSE),0)+IF(VLOOKUP($C17,'12. Hypothèses'!$C$22:$V$41,15,FALSE)=F$16,VLOOKUP($C17,'12. Hypothèses'!$C$22:$V$41,16,FALSE),0),"")</f>
        <v/>
      </c>
      <c r="G17" s="124" t="str">
        <f>IFERROR(IF(VLOOKUP($C17,'12. Hypothèses'!$C$22:$V$41,9,FALSE)=G$16,VLOOKUP($C17,'12. Hypothèses'!$C$22:$V$41,12,FALSE),0)+IF(VLOOKUP($C17,'12. Hypothèses'!$C$22:$V$41,15,FALSE)=G$16,VLOOKUP($C17,'12. Hypothèses'!$C$22:$V$41,16,FALSE),0),"")</f>
        <v/>
      </c>
      <c r="H17" s="124" t="str">
        <f>IFERROR(IF(VLOOKUP($C17,'12. Hypothèses'!$C$22:$V$41,9,FALSE)=H$16,VLOOKUP($C17,'12. Hypothèses'!$C$22:$V$41,12,FALSE),0)+IF(VLOOKUP($C17,'12. Hypothèses'!$C$22:$V$41,15,FALSE)=H$16,VLOOKUP($C17,'12. Hypothèses'!$C$22:$V$41,16,FALSE),0),"")</f>
        <v/>
      </c>
      <c r="I17" s="124" t="str">
        <f>IFERROR(IF(VLOOKUP($C17,'12. Hypothèses'!$C$22:$V$41,9,FALSE)=I$16,VLOOKUP($C17,'12. Hypothèses'!$C$22:$V$41,12,FALSE),0)+IF(VLOOKUP($C17,'12. Hypothèses'!$C$22:$V$41,15,FALSE)=I$16,VLOOKUP($C17,'12. Hypothèses'!$C$22:$V$41,16,FALSE),0),"")</f>
        <v/>
      </c>
      <c r="J17" s="124" t="str">
        <f>IFERROR(IF(VLOOKUP($C17,'12. Hypothèses'!$C$22:$V$41,9,FALSE)=J$16,VLOOKUP($C17,'12. Hypothèses'!$C$22:$V$41,12,FALSE),0)+IF(VLOOKUP($C17,'12. Hypothèses'!$C$22:$V$41,15,FALSE)=J$16,VLOOKUP($C17,'12. Hypothèses'!$C$22:$V$41,16,FALSE),0),"")</f>
        <v/>
      </c>
      <c r="K17" s="124" t="str">
        <f>IFERROR(IF(VLOOKUP($C17,'12. Hypothèses'!$C$22:$V$41,9,FALSE)=K$16,VLOOKUP($C17,'12. Hypothèses'!$C$22:$V$41,12,FALSE),0)+IF(VLOOKUP($C17,'12. Hypothèses'!$C$22:$V$41,15,FALSE)=K$16,VLOOKUP($C17,'12. Hypothèses'!$C$22:$V$41,16,FALSE),0),"")</f>
        <v/>
      </c>
      <c r="L17" s="124" t="str">
        <f>IFERROR(IF(VLOOKUP($C17,'12. Hypothèses'!$C$22:$V$41,9,FALSE)=L$16,VLOOKUP($C17,'12. Hypothèses'!$C$22:$V$41,12,FALSE),0)+IF(VLOOKUP($C17,'12. Hypothèses'!$C$22:$V$41,15,FALSE)=L$16,VLOOKUP($C17,'12. Hypothèses'!$C$22:$V$41,16,FALSE),0),"")</f>
        <v/>
      </c>
      <c r="M17" s="124" t="str">
        <f>IFERROR(IF(VLOOKUP($C17,'12. Hypothèses'!$C$22:$V$41,9,FALSE)=M$16,VLOOKUP($C17,'12. Hypothèses'!$C$22:$V$41,12,FALSE),0)+IF(VLOOKUP($C17,'12. Hypothèses'!$C$22:$V$41,15,FALSE)=M$16,VLOOKUP($C17,'12. Hypothèses'!$C$22:$V$41,16,FALSE),0),"")</f>
        <v/>
      </c>
      <c r="O17" s="74"/>
    </row>
    <row r="18" spans="1:15" x14ac:dyDescent="0.35">
      <c r="A18" s="74"/>
      <c r="B18" s="74"/>
      <c r="C18" s="123" t="str">
        <f>IF('12. Hypothèses'!C23&lt;&gt;"",'12. Hypothèses'!C23,"")</f>
        <v/>
      </c>
      <c r="D18" s="124" t="str">
        <f>IFERROR(IF(VLOOKUP($C18,'12. Hypothèses'!$C$22:$V$41,9,FALSE)=D$16,VLOOKUP($C18,'12. Hypothèses'!$C$22:$V$41,12,FALSE),0)+IF(VLOOKUP($C18,'12. Hypothèses'!$C$22:$V$41,15,FALSE)=D$16,VLOOKUP($C18,'12. Hypothèses'!$C$22:$V$41,16,FALSE),0),"")</f>
        <v/>
      </c>
      <c r="E18" s="124" t="str">
        <f>IFERROR(IF(VLOOKUP($C18,'12. Hypothèses'!$C$22:$V$41,9,FALSE)=E$16,VLOOKUP($C18,'12. Hypothèses'!$C$22:$V$41,12,FALSE),0)+IF(VLOOKUP($C18,'12. Hypothèses'!$C$22:$V$41,15,FALSE)=E$16,VLOOKUP($C18,'12. Hypothèses'!$C$22:$V$41,16,FALSE),0),"")</f>
        <v/>
      </c>
      <c r="F18" s="124" t="str">
        <f>IFERROR(IF(VLOOKUP($C18,'12. Hypothèses'!$C$22:$V$41,9,FALSE)=F$16,VLOOKUP($C18,'12. Hypothèses'!$C$22:$V$41,12,FALSE),0)+IF(VLOOKUP($C18,'12. Hypothèses'!$C$22:$V$41,15,FALSE)=F$16,VLOOKUP($C18,'12. Hypothèses'!$C$22:$V$41,16,FALSE),0),"")</f>
        <v/>
      </c>
      <c r="G18" s="124" t="str">
        <f>IFERROR(IF(VLOOKUP($C18,'12. Hypothèses'!$C$22:$V$41,9,FALSE)=G$16,VLOOKUP($C18,'12. Hypothèses'!$C$22:$V$41,12,FALSE),0)+IF(VLOOKUP($C18,'12. Hypothèses'!$C$22:$V$41,15,FALSE)=G$16,VLOOKUP($C18,'12. Hypothèses'!$C$22:$V$41,16,FALSE),0),"")</f>
        <v/>
      </c>
      <c r="H18" s="124" t="str">
        <f>IFERROR(IF(VLOOKUP($C18,'12. Hypothèses'!$C$22:$V$41,9,FALSE)=H$16,VLOOKUP($C18,'12. Hypothèses'!$C$22:$V$41,12,FALSE),0)+IF(VLOOKUP($C18,'12. Hypothèses'!$C$22:$V$41,15,FALSE)=H$16,VLOOKUP($C18,'12. Hypothèses'!$C$22:$V$41,16,FALSE),0),"")</f>
        <v/>
      </c>
      <c r="I18" s="124" t="str">
        <f>IFERROR(IF(VLOOKUP($C18,'12. Hypothèses'!$C$22:$V$41,9,FALSE)=I$16,VLOOKUP($C18,'12. Hypothèses'!$C$22:$V$41,12,FALSE),0)+IF(VLOOKUP($C18,'12. Hypothèses'!$C$22:$V$41,15,FALSE)=I$16,VLOOKUP($C18,'12. Hypothèses'!$C$22:$V$41,16,FALSE),0),"")</f>
        <v/>
      </c>
      <c r="J18" s="124" t="str">
        <f>IFERROR(IF(VLOOKUP($C18,'12. Hypothèses'!$C$22:$V$41,9,FALSE)=J$16,VLOOKUP($C18,'12. Hypothèses'!$C$22:$V$41,12,FALSE),0)+IF(VLOOKUP($C18,'12. Hypothèses'!$C$22:$V$41,15,FALSE)=J$16,VLOOKUP($C18,'12. Hypothèses'!$C$22:$V$41,16,FALSE),0),"")</f>
        <v/>
      </c>
      <c r="K18" s="124" t="str">
        <f>IFERROR(IF(VLOOKUP($C18,'12. Hypothèses'!$C$22:$V$41,9,FALSE)=K$16,VLOOKUP($C18,'12. Hypothèses'!$C$22:$V$41,12,FALSE),0)+IF(VLOOKUP($C18,'12. Hypothèses'!$C$22:$V$41,15,FALSE)=K$16,VLOOKUP($C18,'12. Hypothèses'!$C$22:$V$41,16,FALSE),0),"")</f>
        <v/>
      </c>
      <c r="L18" s="124" t="str">
        <f>IFERROR(IF(VLOOKUP($C18,'12. Hypothèses'!$C$22:$V$41,9,FALSE)=L$16,VLOOKUP($C18,'12. Hypothèses'!$C$22:$V$41,12,FALSE),0)+IF(VLOOKUP($C18,'12. Hypothèses'!$C$22:$V$41,15,FALSE)=L$16,VLOOKUP($C18,'12. Hypothèses'!$C$22:$V$41,16,FALSE),0),"")</f>
        <v/>
      </c>
      <c r="M18" s="124" t="str">
        <f>IFERROR(IF(VLOOKUP($C18,'12. Hypothèses'!$C$22:$V$41,9,FALSE)=M$16,VLOOKUP($C18,'12. Hypothèses'!$C$22:$V$41,12,FALSE),0)+IF(VLOOKUP($C18,'12. Hypothèses'!$C$22:$V$41,15,FALSE)=M$16,VLOOKUP($C18,'12. Hypothèses'!$C$22:$V$41,16,FALSE),0),"")</f>
        <v/>
      </c>
      <c r="O18" s="74"/>
    </row>
    <row r="19" spans="1:15" x14ac:dyDescent="0.35">
      <c r="A19" s="74"/>
      <c r="B19" s="74"/>
      <c r="C19" s="123" t="str">
        <f>IF('12. Hypothèses'!C24&lt;&gt;"",'12. Hypothèses'!C24,"")</f>
        <v/>
      </c>
      <c r="D19" s="124" t="str">
        <f>IFERROR(IF(VLOOKUP($C19,'12. Hypothèses'!$C$22:$V$41,9,FALSE)=D$16,VLOOKUP($C19,'12. Hypothèses'!$C$22:$V$41,12,FALSE),0)+IF(VLOOKUP($C19,'12. Hypothèses'!$C$22:$V$41,15,FALSE)=D$16,VLOOKUP($C19,'12. Hypothèses'!$C$22:$V$41,16,FALSE),0),"")</f>
        <v/>
      </c>
      <c r="E19" s="124" t="str">
        <f>IFERROR(IF(VLOOKUP($C19,'12. Hypothèses'!$C$22:$V$41,9,FALSE)=E$16,VLOOKUP($C19,'12. Hypothèses'!$C$22:$V$41,12,FALSE),0)+IF(VLOOKUP($C19,'12. Hypothèses'!$C$22:$V$41,15,FALSE)=E$16,VLOOKUP($C19,'12. Hypothèses'!$C$22:$V$41,16,FALSE),0),"")</f>
        <v/>
      </c>
      <c r="F19" s="124" t="str">
        <f>IFERROR(IF(VLOOKUP($C19,'12. Hypothèses'!$C$22:$V$41,9,FALSE)=F$16,VLOOKUP($C19,'12. Hypothèses'!$C$22:$V$41,12,FALSE),0)+IF(VLOOKUP($C19,'12. Hypothèses'!$C$22:$V$41,15,FALSE)=F$16,VLOOKUP($C19,'12. Hypothèses'!$C$22:$V$41,16,FALSE),0),"")</f>
        <v/>
      </c>
      <c r="G19" s="124" t="str">
        <f>IFERROR(IF(VLOOKUP($C19,'12. Hypothèses'!$C$22:$V$41,9,FALSE)=G$16,VLOOKUP($C19,'12. Hypothèses'!$C$22:$V$41,12,FALSE),0)+IF(VLOOKUP($C19,'12. Hypothèses'!$C$22:$V$41,15,FALSE)=G$16,VLOOKUP($C19,'12. Hypothèses'!$C$22:$V$41,16,FALSE),0),"")</f>
        <v/>
      </c>
      <c r="H19" s="124" t="str">
        <f>IFERROR(IF(VLOOKUP($C19,'12. Hypothèses'!$C$22:$V$41,9,FALSE)=H$16,VLOOKUP($C19,'12. Hypothèses'!$C$22:$V$41,12,FALSE),0)+IF(VLOOKUP($C19,'12. Hypothèses'!$C$22:$V$41,15,FALSE)=H$16,VLOOKUP($C19,'12. Hypothèses'!$C$22:$V$41,16,FALSE),0),"")</f>
        <v/>
      </c>
      <c r="I19" s="124" t="str">
        <f>IFERROR(IF(VLOOKUP($C19,'12. Hypothèses'!$C$22:$V$41,9,FALSE)=I$16,VLOOKUP($C19,'12. Hypothèses'!$C$22:$V$41,12,FALSE),0)+IF(VLOOKUP($C19,'12. Hypothèses'!$C$22:$V$41,15,FALSE)=I$16,VLOOKUP($C19,'12. Hypothèses'!$C$22:$V$41,16,FALSE),0),"")</f>
        <v/>
      </c>
      <c r="J19" s="124" t="str">
        <f>IFERROR(IF(VLOOKUP($C19,'12. Hypothèses'!$C$22:$V$41,9,FALSE)=J$16,VLOOKUP($C19,'12. Hypothèses'!$C$22:$V$41,12,FALSE),0)+IF(VLOOKUP($C19,'12. Hypothèses'!$C$22:$V$41,15,FALSE)=J$16,VLOOKUP($C19,'12. Hypothèses'!$C$22:$V$41,16,FALSE),0),"")</f>
        <v/>
      </c>
      <c r="K19" s="124" t="str">
        <f>IFERROR(IF(VLOOKUP($C19,'12. Hypothèses'!$C$22:$V$41,9,FALSE)=K$16,VLOOKUP($C19,'12. Hypothèses'!$C$22:$V$41,12,FALSE),0)+IF(VLOOKUP($C19,'12. Hypothèses'!$C$22:$V$41,15,FALSE)=K$16,VLOOKUP($C19,'12. Hypothèses'!$C$22:$V$41,16,FALSE),0),"")</f>
        <v/>
      </c>
      <c r="L19" s="124" t="str">
        <f>IFERROR(IF(VLOOKUP($C19,'12. Hypothèses'!$C$22:$V$41,9,FALSE)=L$16,VLOOKUP($C19,'12. Hypothèses'!$C$22:$V$41,12,FALSE),0)+IF(VLOOKUP($C19,'12. Hypothèses'!$C$22:$V$41,15,FALSE)=L$16,VLOOKUP($C19,'12. Hypothèses'!$C$22:$V$41,16,FALSE),0),"")</f>
        <v/>
      </c>
      <c r="M19" s="124" t="str">
        <f>IFERROR(IF(VLOOKUP($C19,'12. Hypothèses'!$C$22:$V$41,9,FALSE)=M$16,VLOOKUP($C19,'12. Hypothèses'!$C$22:$V$41,12,FALSE),0)+IF(VLOOKUP($C19,'12. Hypothèses'!$C$22:$V$41,15,FALSE)=M$16,VLOOKUP($C19,'12. Hypothèses'!$C$22:$V$41,16,FALSE),0),"")</f>
        <v/>
      </c>
      <c r="O19" s="74"/>
    </row>
    <row r="20" spans="1:15" x14ac:dyDescent="0.35">
      <c r="A20" s="74"/>
      <c r="B20" s="74"/>
      <c r="C20" s="123" t="str">
        <f>IF('12. Hypothèses'!C25&lt;&gt;"",'12. Hypothèses'!C25,"")</f>
        <v/>
      </c>
      <c r="D20" s="124" t="str">
        <f>IFERROR(IF(VLOOKUP($C20,'12. Hypothèses'!$C$22:$V$41,9,FALSE)=D$16,VLOOKUP($C20,'12. Hypothèses'!$C$22:$V$41,12,FALSE),0)+IF(VLOOKUP($C20,'12. Hypothèses'!$C$22:$V$41,15,FALSE)=D$16,VLOOKUP($C20,'12. Hypothèses'!$C$22:$V$41,16,FALSE),0),"")</f>
        <v/>
      </c>
      <c r="E20" s="124" t="str">
        <f>IFERROR(IF(VLOOKUP($C20,'12. Hypothèses'!$C$22:$V$41,9,FALSE)=E$16,VLOOKUP($C20,'12. Hypothèses'!$C$22:$V$41,12,FALSE),0)+IF(VLOOKUP($C20,'12. Hypothèses'!$C$22:$V$41,15,FALSE)=E$16,VLOOKUP($C20,'12. Hypothèses'!$C$22:$V$41,16,FALSE),0),"")</f>
        <v/>
      </c>
      <c r="F20" s="124" t="str">
        <f>IFERROR(IF(VLOOKUP($C20,'12. Hypothèses'!$C$22:$V$41,9,FALSE)=F$16,VLOOKUP($C20,'12. Hypothèses'!$C$22:$V$41,12,FALSE),0)+IF(VLOOKUP($C20,'12. Hypothèses'!$C$22:$V$41,15,FALSE)=F$16,VLOOKUP($C20,'12. Hypothèses'!$C$22:$V$41,16,FALSE),0),"")</f>
        <v/>
      </c>
      <c r="G20" s="124" t="str">
        <f>IFERROR(IF(VLOOKUP($C20,'12. Hypothèses'!$C$22:$V$41,9,FALSE)=G$16,VLOOKUP($C20,'12. Hypothèses'!$C$22:$V$41,12,FALSE),0)+IF(VLOOKUP($C20,'12. Hypothèses'!$C$22:$V$41,15,FALSE)=G$16,VLOOKUP($C20,'12. Hypothèses'!$C$22:$V$41,16,FALSE),0),"")</f>
        <v/>
      </c>
      <c r="H20" s="124" t="str">
        <f>IFERROR(IF(VLOOKUP($C20,'12. Hypothèses'!$C$22:$V$41,9,FALSE)=H$16,VLOOKUP($C20,'12. Hypothèses'!$C$22:$V$41,12,FALSE),0)+IF(VLOOKUP($C20,'12. Hypothèses'!$C$22:$V$41,15,FALSE)=H$16,VLOOKUP($C20,'12. Hypothèses'!$C$22:$V$41,16,FALSE),0),"")</f>
        <v/>
      </c>
      <c r="I20" s="124" t="str">
        <f>IFERROR(IF(VLOOKUP($C20,'12. Hypothèses'!$C$22:$V$41,9,FALSE)=I$16,VLOOKUP($C20,'12. Hypothèses'!$C$22:$V$41,12,FALSE),0)+IF(VLOOKUP($C20,'12. Hypothèses'!$C$22:$V$41,15,FALSE)=I$16,VLOOKUP($C20,'12. Hypothèses'!$C$22:$V$41,16,FALSE),0),"")</f>
        <v/>
      </c>
      <c r="J20" s="124" t="str">
        <f>IFERROR(IF(VLOOKUP($C20,'12. Hypothèses'!$C$22:$V$41,9,FALSE)=J$16,VLOOKUP($C20,'12. Hypothèses'!$C$22:$V$41,12,FALSE),0)+IF(VLOOKUP($C20,'12. Hypothèses'!$C$22:$V$41,15,FALSE)=J$16,VLOOKUP($C20,'12. Hypothèses'!$C$22:$V$41,16,FALSE),0),"")</f>
        <v/>
      </c>
      <c r="K20" s="124" t="str">
        <f>IFERROR(IF(VLOOKUP($C20,'12. Hypothèses'!$C$22:$V$41,9,FALSE)=K$16,VLOOKUP($C20,'12. Hypothèses'!$C$22:$V$41,12,FALSE),0)+IF(VLOOKUP($C20,'12. Hypothèses'!$C$22:$V$41,15,FALSE)=K$16,VLOOKUP($C20,'12. Hypothèses'!$C$22:$V$41,16,FALSE),0),"")</f>
        <v/>
      </c>
      <c r="L20" s="124" t="str">
        <f>IFERROR(IF(VLOOKUP($C20,'12. Hypothèses'!$C$22:$V$41,9,FALSE)=L$16,VLOOKUP($C20,'12. Hypothèses'!$C$22:$V$41,12,FALSE),0)+IF(VLOOKUP($C20,'12. Hypothèses'!$C$22:$V$41,15,FALSE)=L$16,VLOOKUP($C20,'12. Hypothèses'!$C$22:$V$41,16,FALSE),0),"")</f>
        <v/>
      </c>
      <c r="M20" s="124" t="str">
        <f>IFERROR(IF(VLOOKUP($C20,'12. Hypothèses'!$C$22:$V$41,9,FALSE)=M$16,VLOOKUP($C20,'12. Hypothèses'!$C$22:$V$41,12,FALSE),0)+IF(VLOOKUP($C20,'12. Hypothèses'!$C$22:$V$41,15,FALSE)=M$16,VLOOKUP($C20,'12. Hypothèses'!$C$22:$V$41,16,FALSE),0),"")</f>
        <v/>
      </c>
      <c r="O20" s="74"/>
    </row>
    <row r="21" spans="1:15" x14ac:dyDescent="0.35">
      <c r="A21" s="74"/>
      <c r="B21" s="74"/>
      <c r="C21" s="123" t="str">
        <f>IF('12. Hypothèses'!C26&lt;&gt;"",'12. Hypothèses'!C26,"")</f>
        <v/>
      </c>
      <c r="D21" s="124" t="str">
        <f>IFERROR(IF(VLOOKUP($C21,'12. Hypothèses'!$C$22:$V$41,9,FALSE)=D$16,VLOOKUP($C21,'12. Hypothèses'!$C$22:$V$41,12,FALSE),0)+IF(VLOOKUP($C21,'12. Hypothèses'!$C$22:$V$41,15,FALSE)=D$16,VLOOKUP($C21,'12. Hypothèses'!$C$22:$V$41,16,FALSE),0),"")</f>
        <v/>
      </c>
      <c r="E21" s="124" t="str">
        <f>IFERROR(IF(VLOOKUP($C21,'12. Hypothèses'!$C$22:$V$41,9,FALSE)=E$16,VLOOKUP($C21,'12. Hypothèses'!$C$22:$V$41,12,FALSE),0)+IF(VLOOKUP($C21,'12. Hypothèses'!$C$22:$V$41,15,FALSE)=E$16,VLOOKUP($C21,'12. Hypothèses'!$C$22:$V$41,16,FALSE),0),"")</f>
        <v/>
      </c>
      <c r="F21" s="124" t="str">
        <f>IFERROR(IF(VLOOKUP($C21,'12. Hypothèses'!$C$22:$V$41,9,FALSE)=F$16,VLOOKUP($C21,'12. Hypothèses'!$C$22:$V$41,12,FALSE),0)+IF(VLOOKUP($C21,'12. Hypothèses'!$C$22:$V$41,15,FALSE)=F$16,VLOOKUP($C21,'12. Hypothèses'!$C$22:$V$41,16,FALSE),0),"")</f>
        <v/>
      </c>
      <c r="G21" s="124" t="str">
        <f>IFERROR(IF(VLOOKUP($C21,'12. Hypothèses'!$C$22:$V$41,9,FALSE)=G$16,VLOOKUP($C21,'12. Hypothèses'!$C$22:$V$41,12,FALSE),0)+IF(VLOOKUP($C21,'12. Hypothèses'!$C$22:$V$41,15,FALSE)=G$16,VLOOKUP($C21,'12. Hypothèses'!$C$22:$V$41,16,FALSE),0),"")</f>
        <v/>
      </c>
      <c r="H21" s="124" t="str">
        <f>IFERROR(IF(VLOOKUP($C21,'12. Hypothèses'!$C$22:$V$41,9,FALSE)=H$16,VLOOKUP($C21,'12. Hypothèses'!$C$22:$V$41,12,FALSE),0)+IF(VLOOKUP($C21,'12. Hypothèses'!$C$22:$V$41,15,FALSE)=H$16,VLOOKUP($C21,'12. Hypothèses'!$C$22:$V$41,16,FALSE),0),"")</f>
        <v/>
      </c>
      <c r="I21" s="124" t="str">
        <f>IFERROR(IF(VLOOKUP($C21,'12. Hypothèses'!$C$22:$V$41,9,FALSE)=I$16,VLOOKUP($C21,'12. Hypothèses'!$C$22:$V$41,12,FALSE),0)+IF(VLOOKUP($C21,'12. Hypothèses'!$C$22:$V$41,15,FALSE)=I$16,VLOOKUP($C21,'12. Hypothèses'!$C$22:$V$41,16,FALSE),0),"")</f>
        <v/>
      </c>
      <c r="J21" s="124" t="str">
        <f>IFERROR(IF(VLOOKUP($C21,'12. Hypothèses'!$C$22:$V$41,9,FALSE)=J$16,VLOOKUP($C21,'12. Hypothèses'!$C$22:$V$41,12,FALSE),0)+IF(VLOOKUP($C21,'12. Hypothèses'!$C$22:$V$41,15,FALSE)=J$16,VLOOKUP($C21,'12. Hypothèses'!$C$22:$V$41,16,FALSE),0),"")</f>
        <v/>
      </c>
      <c r="K21" s="124" t="str">
        <f>IFERROR(IF(VLOOKUP($C21,'12. Hypothèses'!$C$22:$V$41,9,FALSE)=K$16,VLOOKUP($C21,'12. Hypothèses'!$C$22:$V$41,12,FALSE),0)+IF(VLOOKUP($C21,'12. Hypothèses'!$C$22:$V$41,15,FALSE)=K$16,VLOOKUP($C21,'12. Hypothèses'!$C$22:$V$41,16,FALSE),0),"")</f>
        <v/>
      </c>
      <c r="L21" s="124" t="str">
        <f>IFERROR(IF(VLOOKUP($C21,'12. Hypothèses'!$C$22:$V$41,9,FALSE)=L$16,VLOOKUP($C21,'12. Hypothèses'!$C$22:$V$41,12,FALSE),0)+IF(VLOOKUP($C21,'12. Hypothèses'!$C$22:$V$41,15,FALSE)=L$16,VLOOKUP($C21,'12. Hypothèses'!$C$22:$V$41,16,FALSE),0),"")</f>
        <v/>
      </c>
      <c r="M21" s="124" t="str">
        <f>IFERROR(IF(VLOOKUP($C21,'12. Hypothèses'!$C$22:$V$41,9,FALSE)=M$16,VLOOKUP($C21,'12. Hypothèses'!$C$22:$V$41,12,FALSE),0)+IF(VLOOKUP($C21,'12. Hypothèses'!$C$22:$V$41,15,FALSE)=M$16,VLOOKUP($C21,'12. Hypothèses'!$C$22:$V$41,16,FALSE),0),"")</f>
        <v/>
      </c>
      <c r="O21" s="74"/>
    </row>
    <row r="22" spans="1:15" x14ac:dyDescent="0.35">
      <c r="A22" s="74"/>
      <c r="B22" s="74"/>
      <c r="C22" s="123" t="str">
        <f>IF('12. Hypothèses'!C27&lt;&gt;"",'12. Hypothèses'!C27,"")</f>
        <v/>
      </c>
      <c r="D22" s="124" t="str">
        <f>IFERROR(IF(VLOOKUP($C22,'12. Hypothèses'!$C$22:$V$41,9,FALSE)=D$16,VLOOKUP($C22,'12. Hypothèses'!$C$22:$V$41,12,FALSE),0)+IF(VLOOKUP($C22,'12. Hypothèses'!$C$22:$V$41,15,FALSE)=D$16,VLOOKUP($C22,'12. Hypothèses'!$C$22:$V$41,16,FALSE),0),"")</f>
        <v/>
      </c>
      <c r="E22" s="124" t="str">
        <f>IFERROR(IF(VLOOKUP($C22,'12. Hypothèses'!$C$22:$V$41,9,FALSE)=E$16,VLOOKUP($C22,'12. Hypothèses'!$C$22:$V$41,12,FALSE),0)+IF(VLOOKUP($C22,'12. Hypothèses'!$C$22:$V$41,15,FALSE)=E$16,VLOOKUP($C22,'12. Hypothèses'!$C$22:$V$41,16,FALSE),0),"")</f>
        <v/>
      </c>
      <c r="F22" s="124" t="str">
        <f>IFERROR(IF(VLOOKUP($C22,'12. Hypothèses'!$C$22:$V$41,9,FALSE)=F$16,VLOOKUP($C22,'12. Hypothèses'!$C$22:$V$41,12,FALSE),0)+IF(VLOOKUP($C22,'12. Hypothèses'!$C$22:$V$41,15,FALSE)=F$16,VLOOKUP($C22,'12. Hypothèses'!$C$22:$V$41,16,FALSE),0),"")</f>
        <v/>
      </c>
      <c r="G22" s="124" t="str">
        <f>IFERROR(IF(VLOOKUP($C22,'12. Hypothèses'!$C$22:$V$41,9,FALSE)=G$16,VLOOKUP($C22,'12. Hypothèses'!$C$22:$V$41,12,FALSE),0)+IF(VLOOKUP($C22,'12. Hypothèses'!$C$22:$V$41,15,FALSE)=G$16,VLOOKUP($C22,'12. Hypothèses'!$C$22:$V$41,16,FALSE),0),"")</f>
        <v/>
      </c>
      <c r="H22" s="124" t="str">
        <f>IFERROR(IF(VLOOKUP($C22,'12. Hypothèses'!$C$22:$V$41,9,FALSE)=H$16,VLOOKUP($C22,'12. Hypothèses'!$C$22:$V$41,12,FALSE),0)+IF(VLOOKUP($C22,'12. Hypothèses'!$C$22:$V$41,15,FALSE)=H$16,VLOOKUP($C22,'12. Hypothèses'!$C$22:$V$41,16,FALSE),0),"")</f>
        <v/>
      </c>
      <c r="I22" s="124" t="str">
        <f>IFERROR(IF(VLOOKUP($C22,'12. Hypothèses'!$C$22:$V$41,9,FALSE)=I$16,VLOOKUP($C22,'12. Hypothèses'!$C$22:$V$41,12,FALSE),0)+IF(VLOOKUP($C22,'12. Hypothèses'!$C$22:$V$41,15,FALSE)=I$16,VLOOKUP($C22,'12. Hypothèses'!$C$22:$V$41,16,FALSE),0),"")</f>
        <v/>
      </c>
      <c r="J22" s="124" t="str">
        <f>IFERROR(IF(VLOOKUP($C22,'12. Hypothèses'!$C$22:$V$41,9,FALSE)=J$16,VLOOKUP($C22,'12. Hypothèses'!$C$22:$V$41,12,FALSE),0)+IF(VLOOKUP($C22,'12. Hypothèses'!$C$22:$V$41,15,FALSE)=J$16,VLOOKUP($C22,'12. Hypothèses'!$C$22:$V$41,16,FALSE),0),"")</f>
        <v/>
      </c>
      <c r="K22" s="124" t="str">
        <f>IFERROR(IF(VLOOKUP($C22,'12. Hypothèses'!$C$22:$V$41,9,FALSE)=K$16,VLOOKUP($C22,'12. Hypothèses'!$C$22:$V$41,12,FALSE),0)+IF(VLOOKUP($C22,'12. Hypothèses'!$C$22:$V$41,15,FALSE)=K$16,VLOOKUP($C22,'12. Hypothèses'!$C$22:$V$41,16,FALSE),0),"")</f>
        <v/>
      </c>
      <c r="L22" s="124" t="str">
        <f>IFERROR(IF(VLOOKUP($C22,'12. Hypothèses'!$C$22:$V$41,9,FALSE)=L$16,VLOOKUP($C22,'12. Hypothèses'!$C$22:$V$41,12,FALSE),0)+IF(VLOOKUP($C22,'12. Hypothèses'!$C$22:$V$41,15,FALSE)=L$16,VLOOKUP($C22,'12. Hypothèses'!$C$22:$V$41,16,FALSE),0),"")</f>
        <v/>
      </c>
      <c r="M22" s="124" t="str">
        <f>IFERROR(IF(VLOOKUP($C22,'12. Hypothèses'!$C$22:$V$41,9,FALSE)=M$16,VLOOKUP($C22,'12. Hypothèses'!$C$22:$V$41,12,FALSE),0)+IF(VLOOKUP($C22,'12. Hypothèses'!$C$22:$V$41,15,FALSE)=M$16,VLOOKUP($C22,'12. Hypothèses'!$C$22:$V$41,16,FALSE),0),"")</f>
        <v/>
      </c>
      <c r="O22" s="74"/>
    </row>
    <row r="23" spans="1:15" x14ac:dyDescent="0.35">
      <c r="A23" s="74"/>
      <c r="B23" s="74"/>
      <c r="C23" s="123" t="str">
        <f>IF('12. Hypothèses'!C28&lt;&gt;"",'12. Hypothèses'!C28,"")</f>
        <v/>
      </c>
      <c r="D23" s="124" t="str">
        <f>IFERROR(IF(VLOOKUP($C23,'12. Hypothèses'!$C$22:$V$41,9,FALSE)=D$16,VLOOKUP($C23,'12. Hypothèses'!$C$22:$V$41,12,FALSE),0)+IF(VLOOKUP($C23,'12. Hypothèses'!$C$22:$V$41,15,FALSE)=D$16,VLOOKUP($C23,'12. Hypothèses'!$C$22:$V$41,16,FALSE),0),"")</f>
        <v/>
      </c>
      <c r="E23" s="124" t="str">
        <f>IFERROR(IF(VLOOKUP($C23,'12. Hypothèses'!$C$22:$V$41,9,FALSE)=E$16,VLOOKUP($C23,'12. Hypothèses'!$C$22:$V$41,12,FALSE),0)+IF(VLOOKUP($C23,'12. Hypothèses'!$C$22:$V$41,15,FALSE)=E$16,VLOOKUP($C23,'12. Hypothèses'!$C$22:$V$41,16,FALSE),0),"")</f>
        <v/>
      </c>
      <c r="F23" s="124" t="str">
        <f>IFERROR(IF(VLOOKUP($C23,'12. Hypothèses'!$C$22:$V$41,9,FALSE)=F$16,VLOOKUP($C23,'12. Hypothèses'!$C$22:$V$41,12,FALSE),0)+IF(VLOOKUP($C23,'12. Hypothèses'!$C$22:$V$41,15,FALSE)=F$16,VLOOKUP($C23,'12. Hypothèses'!$C$22:$V$41,16,FALSE),0),"")</f>
        <v/>
      </c>
      <c r="G23" s="124" t="str">
        <f>IFERROR(IF(VLOOKUP($C23,'12. Hypothèses'!$C$22:$V$41,9,FALSE)=G$16,VLOOKUP($C23,'12. Hypothèses'!$C$22:$V$41,12,FALSE),0)+IF(VLOOKUP($C23,'12. Hypothèses'!$C$22:$V$41,15,FALSE)=G$16,VLOOKUP($C23,'12. Hypothèses'!$C$22:$V$41,16,FALSE),0),"")</f>
        <v/>
      </c>
      <c r="H23" s="124" t="str">
        <f>IFERROR(IF(VLOOKUP($C23,'12. Hypothèses'!$C$22:$V$41,9,FALSE)=H$16,VLOOKUP($C23,'12. Hypothèses'!$C$22:$V$41,12,FALSE),0)+IF(VLOOKUP($C23,'12. Hypothèses'!$C$22:$V$41,15,FALSE)=H$16,VLOOKUP($C23,'12. Hypothèses'!$C$22:$V$41,16,FALSE),0),"")</f>
        <v/>
      </c>
      <c r="I23" s="124" t="str">
        <f>IFERROR(IF(VLOOKUP($C23,'12. Hypothèses'!$C$22:$V$41,9,FALSE)=I$16,VLOOKUP($C23,'12. Hypothèses'!$C$22:$V$41,12,FALSE),0)+IF(VLOOKUP($C23,'12. Hypothèses'!$C$22:$V$41,15,FALSE)=I$16,VLOOKUP($C23,'12. Hypothèses'!$C$22:$V$41,16,FALSE),0),"")</f>
        <v/>
      </c>
      <c r="J23" s="124" t="str">
        <f>IFERROR(IF(VLOOKUP($C23,'12. Hypothèses'!$C$22:$V$41,9,FALSE)=J$16,VLOOKUP($C23,'12. Hypothèses'!$C$22:$V$41,12,FALSE),0)+IF(VLOOKUP($C23,'12. Hypothèses'!$C$22:$V$41,15,FALSE)=J$16,VLOOKUP($C23,'12. Hypothèses'!$C$22:$V$41,16,FALSE),0),"")</f>
        <v/>
      </c>
      <c r="K23" s="124" t="str">
        <f>IFERROR(IF(VLOOKUP($C23,'12. Hypothèses'!$C$22:$V$41,9,FALSE)=K$16,VLOOKUP($C23,'12. Hypothèses'!$C$22:$V$41,12,FALSE),0)+IF(VLOOKUP($C23,'12. Hypothèses'!$C$22:$V$41,15,FALSE)=K$16,VLOOKUP($C23,'12. Hypothèses'!$C$22:$V$41,16,FALSE),0),"")</f>
        <v/>
      </c>
      <c r="L23" s="124" t="str">
        <f>IFERROR(IF(VLOOKUP($C23,'12. Hypothèses'!$C$22:$V$41,9,FALSE)=L$16,VLOOKUP($C23,'12. Hypothèses'!$C$22:$V$41,12,FALSE),0)+IF(VLOOKUP($C23,'12. Hypothèses'!$C$22:$V$41,15,FALSE)=L$16,VLOOKUP($C23,'12. Hypothèses'!$C$22:$V$41,16,FALSE),0),"")</f>
        <v/>
      </c>
      <c r="M23" s="124" t="str">
        <f>IFERROR(IF(VLOOKUP($C23,'12. Hypothèses'!$C$22:$V$41,9,FALSE)=M$16,VLOOKUP($C23,'12. Hypothèses'!$C$22:$V$41,12,FALSE),0)+IF(VLOOKUP($C23,'12. Hypothèses'!$C$22:$V$41,15,FALSE)=M$16,VLOOKUP($C23,'12. Hypothèses'!$C$22:$V$41,16,FALSE),0),"")</f>
        <v/>
      </c>
      <c r="O23" s="74"/>
    </row>
    <row r="24" spans="1:15" x14ac:dyDescent="0.35">
      <c r="A24" s="74"/>
      <c r="B24" s="74"/>
      <c r="C24" s="123" t="str">
        <f>IF('12. Hypothèses'!C29&lt;&gt;"",'12. Hypothèses'!C29,"")</f>
        <v/>
      </c>
      <c r="D24" s="124" t="str">
        <f>IFERROR(IF(VLOOKUP($C24,'12. Hypothèses'!$C$22:$V$41,9,FALSE)=D$16,VLOOKUP($C24,'12. Hypothèses'!$C$22:$V$41,12,FALSE),0)+IF(VLOOKUP($C24,'12. Hypothèses'!$C$22:$V$41,15,FALSE)=D$16,VLOOKUP($C24,'12. Hypothèses'!$C$22:$V$41,16,FALSE),0),"")</f>
        <v/>
      </c>
      <c r="E24" s="124" t="str">
        <f>IFERROR(IF(VLOOKUP($C24,'12. Hypothèses'!$C$22:$V$41,9,FALSE)=E$16,VLOOKUP($C24,'12. Hypothèses'!$C$22:$V$41,12,FALSE),0)+IF(VLOOKUP($C24,'12. Hypothèses'!$C$22:$V$41,15,FALSE)=E$16,VLOOKUP($C24,'12. Hypothèses'!$C$22:$V$41,16,FALSE),0),"")</f>
        <v/>
      </c>
      <c r="F24" s="124" t="str">
        <f>IFERROR(IF(VLOOKUP($C24,'12. Hypothèses'!$C$22:$V$41,9,FALSE)=F$16,VLOOKUP($C24,'12. Hypothèses'!$C$22:$V$41,12,FALSE),0)+IF(VLOOKUP($C24,'12. Hypothèses'!$C$22:$V$41,15,FALSE)=F$16,VLOOKUP($C24,'12. Hypothèses'!$C$22:$V$41,16,FALSE),0),"")</f>
        <v/>
      </c>
      <c r="G24" s="124" t="str">
        <f>IFERROR(IF(VLOOKUP($C24,'12. Hypothèses'!$C$22:$V$41,9,FALSE)=G$16,VLOOKUP($C24,'12. Hypothèses'!$C$22:$V$41,12,FALSE),0)+IF(VLOOKUP($C24,'12. Hypothèses'!$C$22:$V$41,15,FALSE)=G$16,VLOOKUP($C24,'12. Hypothèses'!$C$22:$V$41,16,FALSE),0),"")</f>
        <v/>
      </c>
      <c r="H24" s="124" t="str">
        <f>IFERROR(IF(VLOOKUP($C24,'12. Hypothèses'!$C$22:$V$41,9,FALSE)=H$16,VLOOKUP($C24,'12. Hypothèses'!$C$22:$V$41,12,FALSE),0)+IF(VLOOKUP($C24,'12. Hypothèses'!$C$22:$V$41,15,FALSE)=H$16,VLOOKUP($C24,'12. Hypothèses'!$C$22:$V$41,16,FALSE),0),"")</f>
        <v/>
      </c>
      <c r="I24" s="124" t="str">
        <f>IFERROR(IF(VLOOKUP($C24,'12. Hypothèses'!$C$22:$V$41,9,FALSE)=I$16,VLOOKUP($C24,'12. Hypothèses'!$C$22:$V$41,12,FALSE),0)+IF(VLOOKUP($C24,'12. Hypothèses'!$C$22:$V$41,15,FALSE)=I$16,VLOOKUP($C24,'12. Hypothèses'!$C$22:$V$41,16,FALSE),0),"")</f>
        <v/>
      </c>
      <c r="J24" s="124" t="str">
        <f>IFERROR(IF(VLOOKUP($C24,'12. Hypothèses'!$C$22:$V$41,9,FALSE)=J$16,VLOOKUP($C24,'12. Hypothèses'!$C$22:$V$41,12,FALSE),0)+IF(VLOOKUP($C24,'12. Hypothèses'!$C$22:$V$41,15,FALSE)=J$16,VLOOKUP($C24,'12. Hypothèses'!$C$22:$V$41,16,FALSE),0),"")</f>
        <v/>
      </c>
      <c r="K24" s="124" t="str">
        <f>IFERROR(IF(VLOOKUP($C24,'12. Hypothèses'!$C$22:$V$41,9,FALSE)=K$16,VLOOKUP($C24,'12. Hypothèses'!$C$22:$V$41,12,FALSE),0)+IF(VLOOKUP($C24,'12. Hypothèses'!$C$22:$V$41,15,FALSE)=K$16,VLOOKUP($C24,'12. Hypothèses'!$C$22:$V$41,16,FALSE),0),"")</f>
        <v/>
      </c>
      <c r="L24" s="124" t="str">
        <f>IFERROR(IF(VLOOKUP($C24,'12. Hypothèses'!$C$22:$V$41,9,FALSE)=L$16,VLOOKUP($C24,'12. Hypothèses'!$C$22:$V$41,12,FALSE),0)+IF(VLOOKUP($C24,'12. Hypothèses'!$C$22:$V$41,15,FALSE)=L$16,VLOOKUP($C24,'12. Hypothèses'!$C$22:$V$41,16,FALSE),0),"")</f>
        <v/>
      </c>
      <c r="M24" s="124" t="str">
        <f>IFERROR(IF(VLOOKUP($C24,'12. Hypothèses'!$C$22:$V$41,9,FALSE)=M$16,VLOOKUP($C24,'12. Hypothèses'!$C$22:$V$41,12,FALSE),0)+IF(VLOOKUP($C24,'12. Hypothèses'!$C$22:$V$41,15,FALSE)=M$16,VLOOKUP($C24,'12. Hypothèses'!$C$22:$V$41,16,FALSE),0),"")</f>
        <v/>
      </c>
      <c r="O24" s="74"/>
    </row>
    <row r="25" spans="1:15" x14ac:dyDescent="0.35">
      <c r="A25" s="74"/>
      <c r="B25" s="74"/>
      <c r="C25" s="123" t="str">
        <f>IF('12. Hypothèses'!C30&lt;&gt;"",'12. Hypothèses'!C30,"")</f>
        <v/>
      </c>
      <c r="D25" s="124" t="str">
        <f>IFERROR(IF(VLOOKUP($C25,'12. Hypothèses'!$C$22:$V$41,9,FALSE)=D$16,VLOOKUP($C25,'12. Hypothèses'!$C$22:$V$41,12,FALSE),0)+IF(VLOOKUP($C25,'12. Hypothèses'!$C$22:$V$41,15,FALSE)=D$16,VLOOKUP($C25,'12. Hypothèses'!$C$22:$V$41,16,FALSE),0),"")</f>
        <v/>
      </c>
      <c r="E25" s="124" t="str">
        <f>IFERROR(IF(VLOOKUP($C25,'12. Hypothèses'!$C$22:$V$41,9,FALSE)=E$16,VLOOKUP($C25,'12. Hypothèses'!$C$22:$V$41,12,FALSE),0)+IF(VLOOKUP($C25,'12. Hypothèses'!$C$22:$V$41,15,FALSE)=E$16,VLOOKUP($C25,'12. Hypothèses'!$C$22:$V$41,16,FALSE),0),"")</f>
        <v/>
      </c>
      <c r="F25" s="124" t="str">
        <f>IFERROR(IF(VLOOKUP($C25,'12. Hypothèses'!$C$22:$V$41,9,FALSE)=F$16,VLOOKUP($C25,'12. Hypothèses'!$C$22:$V$41,12,FALSE),0)+IF(VLOOKUP($C25,'12. Hypothèses'!$C$22:$V$41,15,FALSE)=F$16,VLOOKUP($C25,'12. Hypothèses'!$C$22:$V$41,16,FALSE),0),"")</f>
        <v/>
      </c>
      <c r="G25" s="124" t="str">
        <f>IFERROR(IF(VLOOKUP($C25,'12. Hypothèses'!$C$22:$V$41,9,FALSE)=G$16,VLOOKUP($C25,'12. Hypothèses'!$C$22:$V$41,12,FALSE),0)+IF(VLOOKUP($C25,'12. Hypothèses'!$C$22:$V$41,15,FALSE)=G$16,VLOOKUP($C25,'12. Hypothèses'!$C$22:$V$41,16,FALSE),0),"")</f>
        <v/>
      </c>
      <c r="H25" s="124" t="str">
        <f>IFERROR(IF(VLOOKUP($C25,'12. Hypothèses'!$C$22:$V$41,9,FALSE)=H$16,VLOOKUP($C25,'12. Hypothèses'!$C$22:$V$41,12,FALSE),0)+IF(VLOOKUP($C25,'12. Hypothèses'!$C$22:$V$41,15,FALSE)=H$16,VLOOKUP($C25,'12. Hypothèses'!$C$22:$V$41,16,FALSE),0),"")</f>
        <v/>
      </c>
      <c r="I25" s="124" t="str">
        <f>IFERROR(IF(VLOOKUP($C25,'12. Hypothèses'!$C$22:$V$41,9,FALSE)=I$16,VLOOKUP($C25,'12. Hypothèses'!$C$22:$V$41,12,FALSE),0)+IF(VLOOKUP($C25,'12. Hypothèses'!$C$22:$V$41,15,FALSE)=I$16,VLOOKUP($C25,'12. Hypothèses'!$C$22:$V$41,16,FALSE),0),"")</f>
        <v/>
      </c>
      <c r="J25" s="124" t="str">
        <f>IFERROR(IF(VLOOKUP($C25,'12. Hypothèses'!$C$22:$V$41,9,FALSE)=J$16,VLOOKUP($C25,'12. Hypothèses'!$C$22:$V$41,12,FALSE),0)+IF(VLOOKUP($C25,'12. Hypothèses'!$C$22:$V$41,15,FALSE)=J$16,VLOOKUP($C25,'12. Hypothèses'!$C$22:$V$41,16,FALSE),0),"")</f>
        <v/>
      </c>
      <c r="K25" s="124" t="str">
        <f>IFERROR(IF(VLOOKUP($C25,'12. Hypothèses'!$C$22:$V$41,9,FALSE)=K$16,VLOOKUP($C25,'12. Hypothèses'!$C$22:$V$41,12,FALSE),0)+IF(VLOOKUP($C25,'12. Hypothèses'!$C$22:$V$41,15,FALSE)=K$16,VLOOKUP($C25,'12. Hypothèses'!$C$22:$V$41,16,FALSE),0),"")</f>
        <v/>
      </c>
      <c r="L25" s="124" t="str">
        <f>IFERROR(IF(VLOOKUP($C25,'12. Hypothèses'!$C$22:$V$41,9,FALSE)=L$16,VLOOKUP($C25,'12. Hypothèses'!$C$22:$V$41,12,FALSE),0)+IF(VLOOKUP($C25,'12. Hypothèses'!$C$22:$V$41,15,FALSE)=L$16,VLOOKUP($C25,'12. Hypothèses'!$C$22:$V$41,16,FALSE),0),"")</f>
        <v/>
      </c>
      <c r="M25" s="124" t="str">
        <f>IFERROR(IF(VLOOKUP($C25,'12. Hypothèses'!$C$22:$V$41,9,FALSE)=M$16,VLOOKUP($C25,'12. Hypothèses'!$C$22:$V$41,12,FALSE),0)+IF(VLOOKUP($C25,'12. Hypothèses'!$C$22:$V$41,15,FALSE)=M$16,VLOOKUP($C25,'12. Hypothèses'!$C$22:$V$41,16,FALSE),0),"")</f>
        <v/>
      </c>
      <c r="O25" s="74"/>
    </row>
    <row r="26" spans="1:15" x14ac:dyDescent="0.35">
      <c r="A26" s="74"/>
      <c r="B26" s="74"/>
      <c r="C26" s="123" t="str">
        <f>IF('12. Hypothèses'!C31&lt;&gt;"",'12. Hypothèses'!C31,"")</f>
        <v/>
      </c>
      <c r="D26" s="124" t="str">
        <f>IFERROR(IF(VLOOKUP($C26,'12. Hypothèses'!$C$22:$V$41,9,FALSE)=D$16,VLOOKUP($C26,'12. Hypothèses'!$C$22:$V$41,12,FALSE),0)+IF(VLOOKUP($C26,'12. Hypothèses'!$C$22:$V$41,15,FALSE)=D$16,VLOOKUP($C26,'12. Hypothèses'!$C$22:$V$41,16,FALSE),0),"")</f>
        <v/>
      </c>
      <c r="E26" s="124" t="str">
        <f>IFERROR(IF(VLOOKUP($C26,'12. Hypothèses'!$C$22:$V$41,9,FALSE)=E$16,VLOOKUP($C26,'12. Hypothèses'!$C$22:$V$41,12,FALSE),0)+IF(VLOOKUP($C26,'12. Hypothèses'!$C$22:$V$41,15,FALSE)=E$16,VLOOKUP($C26,'12. Hypothèses'!$C$22:$V$41,16,FALSE),0),"")</f>
        <v/>
      </c>
      <c r="F26" s="124" t="str">
        <f>IFERROR(IF(VLOOKUP($C26,'12. Hypothèses'!$C$22:$V$41,9,FALSE)=F$16,VLOOKUP($C26,'12. Hypothèses'!$C$22:$V$41,12,FALSE),0)+IF(VLOOKUP($C26,'12. Hypothèses'!$C$22:$V$41,15,FALSE)=F$16,VLOOKUP($C26,'12. Hypothèses'!$C$22:$V$41,16,FALSE),0),"")</f>
        <v/>
      </c>
      <c r="G26" s="124" t="str">
        <f>IFERROR(IF(VLOOKUP($C26,'12. Hypothèses'!$C$22:$V$41,9,FALSE)=G$16,VLOOKUP($C26,'12. Hypothèses'!$C$22:$V$41,12,FALSE),0)+IF(VLOOKUP($C26,'12. Hypothèses'!$C$22:$V$41,15,FALSE)=G$16,VLOOKUP($C26,'12. Hypothèses'!$C$22:$V$41,16,FALSE),0),"")</f>
        <v/>
      </c>
      <c r="H26" s="124" t="str">
        <f>IFERROR(IF(VLOOKUP($C26,'12. Hypothèses'!$C$22:$V$41,9,FALSE)=H$16,VLOOKUP($C26,'12. Hypothèses'!$C$22:$V$41,12,FALSE),0)+IF(VLOOKUP($C26,'12. Hypothèses'!$C$22:$V$41,15,FALSE)=H$16,VLOOKUP($C26,'12. Hypothèses'!$C$22:$V$41,16,FALSE),0),"")</f>
        <v/>
      </c>
      <c r="I26" s="124" t="str">
        <f>IFERROR(IF(VLOOKUP($C26,'12. Hypothèses'!$C$22:$V$41,9,FALSE)=I$16,VLOOKUP($C26,'12. Hypothèses'!$C$22:$V$41,12,FALSE),0)+IF(VLOOKUP($C26,'12. Hypothèses'!$C$22:$V$41,15,FALSE)=I$16,VLOOKUP($C26,'12. Hypothèses'!$C$22:$V$41,16,FALSE),0),"")</f>
        <v/>
      </c>
      <c r="J26" s="124" t="str">
        <f>IFERROR(IF(VLOOKUP($C26,'12. Hypothèses'!$C$22:$V$41,9,FALSE)=J$16,VLOOKUP($C26,'12. Hypothèses'!$C$22:$V$41,12,FALSE),0)+IF(VLOOKUP($C26,'12. Hypothèses'!$C$22:$V$41,15,FALSE)=J$16,VLOOKUP($C26,'12. Hypothèses'!$C$22:$V$41,16,FALSE),0),"")</f>
        <v/>
      </c>
      <c r="K26" s="124" t="str">
        <f>IFERROR(IF(VLOOKUP($C26,'12. Hypothèses'!$C$22:$V$41,9,FALSE)=K$16,VLOOKUP($C26,'12. Hypothèses'!$C$22:$V$41,12,FALSE),0)+IF(VLOOKUP($C26,'12. Hypothèses'!$C$22:$V$41,15,FALSE)=K$16,VLOOKUP($C26,'12. Hypothèses'!$C$22:$V$41,16,FALSE),0),"")</f>
        <v/>
      </c>
      <c r="L26" s="124" t="str">
        <f>IFERROR(IF(VLOOKUP($C26,'12. Hypothèses'!$C$22:$V$41,9,FALSE)=L$16,VLOOKUP($C26,'12. Hypothèses'!$C$22:$V$41,12,FALSE),0)+IF(VLOOKUP($C26,'12. Hypothèses'!$C$22:$V$41,15,FALSE)=L$16,VLOOKUP($C26,'12. Hypothèses'!$C$22:$V$41,16,FALSE),0),"")</f>
        <v/>
      </c>
      <c r="M26" s="124" t="str">
        <f>IFERROR(IF(VLOOKUP($C26,'12. Hypothèses'!$C$22:$V$41,9,FALSE)=M$16,VLOOKUP($C26,'12. Hypothèses'!$C$22:$V$41,12,FALSE),0)+IF(VLOOKUP($C26,'12. Hypothèses'!$C$22:$V$41,15,FALSE)=M$16,VLOOKUP($C26,'12. Hypothèses'!$C$22:$V$41,16,FALSE),0),"")</f>
        <v/>
      </c>
      <c r="O26" s="74"/>
    </row>
    <row r="27" spans="1:15" x14ac:dyDescent="0.35">
      <c r="A27" s="74"/>
      <c r="B27" s="74"/>
      <c r="C27" s="123" t="str">
        <f>IF('12. Hypothèses'!C32&lt;&gt;"",'12. Hypothèses'!C32,"")</f>
        <v/>
      </c>
      <c r="D27" s="124" t="str">
        <f>IFERROR(IF(VLOOKUP($C27,'12. Hypothèses'!$C$22:$V$41,9,FALSE)=D$16,VLOOKUP($C27,'12. Hypothèses'!$C$22:$V$41,12,FALSE),0)+IF(VLOOKUP($C27,'12. Hypothèses'!$C$22:$V$41,15,FALSE)=D$16,VLOOKUP($C27,'12. Hypothèses'!$C$22:$V$41,16,FALSE),0),"")</f>
        <v/>
      </c>
      <c r="E27" s="124" t="str">
        <f>IFERROR(IF(VLOOKUP($C27,'12. Hypothèses'!$C$22:$V$41,9,FALSE)=E$16,VLOOKUP($C27,'12. Hypothèses'!$C$22:$V$41,12,FALSE),0)+IF(VLOOKUP($C27,'12. Hypothèses'!$C$22:$V$41,15,FALSE)=E$16,VLOOKUP($C27,'12. Hypothèses'!$C$22:$V$41,16,FALSE),0),"")</f>
        <v/>
      </c>
      <c r="F27" s="124" t="str">
        <f>IFERROR(IF(VLOOKUP($C27,'12. Hypothèses'!$C$22:$V$41,9,FALSE)=F$16,VLOOKUP($C27,'12. Hypothèses'!$C$22:$V$41,12,FALSE),0)+IF(VLOOKUP($C27,'12. Hypothèses'!$C$22:$V$41,15,FALSE)=F$16,VLOOKUP($C27,'12. Hypothèses'!$C$22:$V$41,16,FALSE),0),"")</f>
        <v/>
      </c>
      <c r="G27" s="124" t="str">
        <f>IFERROR(IF(VLOOKUP($C27,'12. Hypothèses'!$C$22:$V$41,9,FALSE)=G$16,VLOOKUP($C27,'12. Hypothèses'!$C$22:$V$41,12,FALSE),0)+IF(VLOOKUP($C27,'12. Hypothèses'!$C$22:$V$41,15,FALSE)=G$16,VLOOKUP($C27,'12. Hypothèses'!$C$22:$V$41,16,FALSE),0),"")</f>
        <v/>
      </c>
      <c r="H27" s="124" t="str">
        <f>IFERROR(IF(VLOOKUP($C27,'12. Hypothèses'!$C$22:$V$41,9,FALSE)=H$16,VLOOKUP($C27,'12. Hypothèses'!$C$22:$V$41,12,FALSE),0)+IF(VLOOKUP($C27,'12. Hypothèses'!$C$22:$V$41,15,FALSE)=H$16,VLOOKUP($C27,'12. Hypothèses'!$C$22:$V$41,16,FALSE),0),"")</f>
        <v/>
      </c>
      <c r="I27" s="124" t="str">
        <f>IFERROR(IF(VLOOKUP($C27,'12. Hypothèses'!$C$22:$V$41,9,FALSE)=I$16,VLOOKUP($C27,'12. Hypothèses'!$C$22:$V$41,12,FALSE),0)+IF(VLOOKUP($C27,'12. Hypothèses'!$C$22:$V$41,15,FALSE)=I$16,VLOOKUP($C27,'12. Hypothèses'!$C$22:$V$41,16,FALSE),0),"")</f>
        <v/>
      </c>
      <c r="J27" s="124" t="str">
        <f>IFERROR(IF(VLOOKUP($C27,'12. Hypothèses'!$C$22:$V$41,9,FALSE)=J$16,VLOOKUP($C27,'12. Hypothèses'!$C$22:$V$41,12,FALSE),0)+IF(VLOOKUP($C27,'12. Hypothèses'!$C$22:$V$41,15,FALSE)=J$16,VLOOKUP($C27,'12. Hypothèses'!$C$22:$V$41,16,FALSE),0),"")</f>
        <v/>
      </c>
      <c r="K27" s="124" t="str">
        <f>IFERROR(IF(VLOOKUP($C27,'12. Hypothèses'!$C$22:$V$41,9,FALSE)=K$16,VLOOKUP($C27,'12. Hypothèses'!$C$22:$V$41,12,FALSE),0)+IF(VLOOKUP($C27,'12. Hypothèses'!$C$22:$V$41,15,FALSE)=K$16,VLOOKUP($C27,'12. Hypothèses'!$C$22:$V$41,16,FALSE),0),"")</f>
        <v/>
      </c>
      <c r="L27" s="124" t="str">
        <f>IFERROR(IF(VLOOKUP($C27,'12. Hypothèses'!$C$22:$V$41,9,FALSE)=L$16,VLOOKUP($C27,'12. Hypothèses'!$C$22:$V$41,12,FALSE),0)+IF(VLOOKUP($C27,'12. Hypothèses'!$C$22:$V$41,15,FALSE)=L$16,VLOOKUP($C27,'12. Hypothèses'!$C$22:$V$41,16,FALSE),0),"")</f>
        <v/>
      </c>
      <c r="M27" s="124" t="str">
        <f>IFERROR(IF(VLOOKUP($C27,'12. Hypothèses'!$C$22:$V$41,9,FALSE)=M$16,VLOOKUP($C27,'12. Hypothèses'!$C$22:$V$41,12,FALSE),0)+IF(VLOOKUP($C27,'12. Hypothèses'!$C$22:$V$41,15,FALSE)=M$16,VLOOKUP($C27,'12. Hypothèses'!$C$22:$V$41,16,FALSE),0),"")</f>
        <v/>
      </c>
      <c r="O27" s="74"/>
    </row>
    <row r="28" spans="1:15" x14ac:dyDescent="0.35">
      <c r="A28" s="74"/>
      <c r="B28" s="74"/>
      <c r="C28" s="123" t="str">
        <f>IF('12. Hypothèses'!C33&lt;&gt;"",'12. Hypothèses'!C33,"")</f>
        <v/>
      </c>
      <c r="D28" s="124" t="str">
        <f>IFERROR(IF(VLOOKUP($C28,'12. Hypothèses'!$C$22:$V$41,9,FALSE)=D$16,VLOOKUP($C28,'12. Hypothèses'!$C$22:$V$41,12,FALSE),0)+IF(VLOOKUP($C28,'12. Hypothèses'!$C$22:$V$41,15,FALSE)=D$16,VLOOKUP($C28,'12. Hypothèses'!$C$22:$V$41,16,FALSE),0),"")</f>
        <v/>
      </c>
      <c r="E28" s="124" t="str">
        <f>IFERROR(IF(VLOOKUP($C28,'12. Hypothèses'!$C$22:$V$41,9,FALSE)=E$16,VLOOKUP($C28,'12. Hypothèses'!$C$22:$V$41,12,FALSE),0)+IF(VLOOKUP($C28,'12. Hypothèses'!$C$22:$V$41,15,FALSE)=E$16,VLOOKUP($C28,'12. Hypothèses'!$C$22:$V$41,16,FALSE),0),"")</f>
        <v/>
      </c>
      <c r="F28" s="124" t="str">
        <f>IFERROR(IF(VLOOKUP($C28,'12. Hypothèses'!$C$22:$V$41,9,FALSE)=F$16,VLOOKUP($C28,'12. Hypothèses'!$C$22:$V$41,12,FALSE),0)+IF(VLOOKUP($C28,'12. Hypothèses'!$C$22:$V$41,15,FALSE)=F$16,VLOOKUP($C28,'12. Hypothèses'!$C$22:$V$41,16,FALSE),0),"")</f>
        <v/>
      </c>
      <c r="G28" s="124" t="str">
        <f>IFERROR(IF(VLOOKUP($C28,'12. Hypothèses'!$C$22:$V$41,9,FALSE)=G$16,VLOOKUP($C28,'12. Hypothèses'!$C$22:$V$41,12,FALSE),0)+IF(VLOOKUP($C28,'12. Hypothèses'!$C$22:$V$41,15,FALSE)=G$16,VLOOKUP($C28,'12. Hypothèses'!$C$22:$V$41,16,FALSE),0),"")</f>
        <v/>
      </c>
      <c r="H28" s="124" t="str">
        <f>IFERROR(IF(VLOOKUP($C28,'12. Hypothèses'!$C$22:$V$41,9,FALSE)=H$16,VLOOKUP($C28,'12. Hypothèses'!$C$22:$V$41,12,FALSE),0)+IF(VLOOKUP($C28,'12. Hypothèses'!$C$22:$V$41,15,FALSE)=H$16,VLOOKUP($C28,'12. Hypothèses'!$C$22:$V$41,16,FALSE),0),"")</f>
        <v/>
      </c>
      <c r="I28" s="124" t="str">
        <f>IFERROR(IF(VLOOKUP($C28,'12. Hypothèses'!$C$22:$V$41,9,FALSE)=I$16,VLOOKUP($C28,'12. Hypothèses'!$C$22:$V$41,12,FALSE),0)+IF(VLOOKUP($C28,'12. Hypothèses'!$C$22:$V$41,15,FALSE)=I$16,VLOOKUP($C28,'12. Hypothèses'!$C$22:$V$41,16,FALSE),0),"")</f>
        <v/>
      </c>
      <c r="J28" s="124" t="str">
        <f>IFERROR(IF(VLOOKUP($C28,'12. Hypothèses'!$C$22:$V$41,9,FALSE)=J$16,VLOOKUP($C28,'12. Hypothèses'!$C$22:$V$41,12,FALSE),0)+IF(VLOOKUP($C28,'12. Hypothèses'!$C$22:$V$41,15,FALSE)=J$16,VLOOKUP($C28,'12. Hypothèses'!$C$22:$V$41,16,FALSE),0),"")</f>
        <v/>
      </c>
      <c r="K28" s="124" t="str">
        <f>IFERROR(IF(VLOOKUP($C28,'12. Hypothèses'!$C$22:$V$41,9,FALSE)=K$16,VLOOKUP($C28,'12. Hypothèses'!$C$22:$V$41,12,FALSE),0)+IF(VLOOKUP($C28,'12. Hypothèses'!$C$22:$V$41,15,FALSE)=K$16,VLOOKUP($C28,'12. Hypothèses'!$C$22:$V$41,16,FALSE),0),"")</f>
        <v/>
      </c>
      <c r="L28" s="124" t="str">
        <f>IFERROR(IF(VLOOKUP($C28,'12. Hypothèses'!$C$22:$V$41,9,FALSE)=L$16,VLOOKUP($C28,'12. Hypothèses'!$C$22:$V$41,12,FALSE),0)+IF(VLOOKUP($C28,'12. Hypothèses'!$C$22:$V$41,15,FALSE)=L$16,VLOOKUP($C28,'12. Hypothèses'!$C$22:$V$41,16,FALSE),0),"")</f>
        <v/>
      </c>
      <c r="M28" s="124" t="str">
        <f>IFERROR(IF(VLOOKUP($C28,'12. Hypothèses'!$C$22:$V$41,9,FALSE)=M$16,VLOOKUP($C28,'12. Hypothèses'!$C$22:$V$41,12,FALSE),0)+IF(VLOOKUP($C28,'12. Hypothèses'!$C$22:$V$41,15,FALSE)=M$16,VLOOKUP($C28,'12. Hypothèses'!$C$22:$V$41,16,FALSE),0),"")</f>
        <v/>
      </c>
      <c r="O28" s="74"/>
    </row>
    <row r="29" spans="1:15" x14ac:dyDescent="0.35">
      <c r="A29" s="74"/>
      <c r="B29" s="74"/>
      <c r="C29" s="123" t="str">
        <f>IF('12. Hypothèses'!C34&lt;&gt;"",'12. Hypothèses'!C34,"")</f>
        <v/>
      </c>
      <c r="D29" s="124" t="str">
        <f>IFERROR(IF(VLOOKUP($C29,'12. Hypothèses'!$C$22:$V$41,9,FALSE)=D$16,VLOOKUP($C29,'12. Hypothèses'!$C$22:$V$41,12,FALSE),0)+IF(VLOOKUP($C29,'12. Hypothèses'!$C$22:$V$41,15,FALSE)=D$16,VLOOKUP($C29,'12. Hypothèses'!$C$22:$V$41,16,FALSE),0),"")</f>
        <v/>
      </c>
      <c r="E29" s="124" t="str">
        <f>IFERROR(IF(VLOOKUP($C29,'12. Hypothèses'!$C$22:$V$41,9,FALSE)=E$16,VLOOKUP($C29,'12. Hypothèses'!$C$22:$V$41,12,FALSE),0)+IF(VLOOKUP($C29,'12. Hypothèses'!$C$22:$V$41,15,FALSE)=E$16,VLOOKUP($C29,'12. Hypothèses'!$C$22:$V$41,16,FALSE),0),"")</f>
        <v/>
      </c>
      <c r="F29" s="124" t="str">
        <f>IFERROR(IF(VLOOKUP($C29,'12. Hypothèses'!$C$22:$V$41,9,FALSE)=F$16,VLOOKUP($C29,'12. Hypothèses'!$C$22:$V$41,12,FALSE),0)+IF(VLOOKUP($C29,'12. Hypothèses'!$C$22:$V$41,15,FALSE)=F$16,VLOOKUP($C29,'12. Hypothèses'!$C$22:$V$41,16,FALSE),0),"")</f>
        <v/>
      </c>
      <c r="G29" s="124" t="str">
        <f>IFERROR(IF(VLOOKUP($C29,'12. Hypothèses'!$C$22:$V$41,9,FALSE)=G$16,VLOOKUP($C29,'12. Hypothèses'!$C$22:$V$41,12,FALSE),0)+IF(VLOOKUP($C29,'12. Hypothèses'!$C$22:$V$41,15,FALSE)=G$16,VLOOKUP($C29,'12. Hypothèses'!$C$22:$V$41,16,FALSE),0),"")</f>
        <v/>
      </c>
      <c r="H29" s="124" t="str">
        <f>IFERROR(IF(VLOOKUP($C29,'12. Hypothèses'!$C$22:$V$41,9,FALSE)=H$16,VLOOKUP($C29,'12. Hypothèses'!$C$22:$V$41,12,FALSE),0)+IF(VLOOKUP($C29,'12. Hypothèses'!$C$22:$V$41,15,FALSE)=H$16,VLOOKUP($C29,'12. Hypothèses'!$C$22:$V$41,16,FALSE),0),"")</f>
        <v/>
      </c>
      <c r="I29" s="124" t="str">
        <f>IFERROR(IF(VLOOKUP($C29,'12. Hypothèses'!$C$22:$V$41,9,FALSE)=I$16,VLOOKUP($C29,'12. Hypothèses'!$C$22:$V$41,12,FALSE),0)+IF(VLOOKUP($C29,'12. Hypothèses'!$C$22:$V$41,15,FALSE)=I$16,VLOOKUP($C29,'12. Hypothèses'!$C$22:$V$41,16,FALSE),0),"")</f>
        <v/>
      </c>
      <c r="J29" s="124" t="str">
        <f>IFERROR(IF(VLOOKUP($C29,'12. Hypothèses'!$C$22:$V$41,9,FALSE)=J$16,VLOOKUP($C29,'12. Hypothèses'!$C$22:$V$41,12,FALSE),0)+IF(VLOOKUP($C29,'12. Hypothèses'!$C$22:$V$41,15,FALSE)=J$16,VLOOKUP($C29,'12. Hypothèses'!$C$22:$V$41,16,FALSE),0),"")</f>
        <v/>
      </c>
      <c r="K29" s="124" t="str">
        <f>IFERROR(IF(VLOOKUP($C29,'12. Hypothèses'!$C$22:$V$41,9,FALSE)=K$16,VLOOKUP($C29,'12. Hypothèses'!$C$22:$V$41,12,FALSE),0)+IF(VLOOKUP($C29,'12. Hypothèses'!$C$22:$V$41,15,FALSE)=K$16,VLOOKUP($C29,'12. Hypothèses'!$C$22:$V$41,16,FALSE),0),"")</f>
        <v/>
      </c>
      <c r="L29" s="124" t="str">
        <f>IFERROR(IF(VLOOKUP($C29,'12. Hypothèses'!$C$22:$V$41,9,FALSE)=L$16,VLOOKUP($C29,'12. Hypothèses'!$C$22:$V$41,12,FALSE),0)+IF(VLOOKUP($C29,'12. Hypothèses'!$C$22:$V$41,15,FALSE)=L$16,VLOOKUP($C29,'12. Hypothèses'!$C$22:$V$41,16,FALSE),0),"")</f>
        <v/>
      </c>
      <c r="M29" s="124" t="str">
        <f>IFERROR(IF(VLOOKUP($C29,'12. Hypothèses'!$C$22:$V$41,9,FALSE)=M$16,VLOOKUP($C29,'12. Hypothèses'!$C$22:$V$41,12,FALSE),0)+IF(VLOOKUP($C29,'12. Hypothèses'!$C$22:$V$41,15,FALSE)=M$16,VLOOKUP($C29,'12. Hypothèses'!$C$22:$V$41,16,FALSE),0),"")</f>
        <v/>
      </c>
      <c r="O29" s="74"/>
    </row>
    <row r="30" spans="1:15" x14ac:dyDescent="0.35">
      <c r="A30" s="74"/>
      <c r="B30" s="74"/>
      <c r="C30" s="123" t="str">
        <f>IF('12. Hypothèses'!C35&lt;&gt;"",'12. Hypothèses'!C35,"")</f>
        <v/>
      </c>
      <c r="D30" s="124" t="str">
        <f>IFERROR(IF(VLOOKUP($C30,'12. Hypothèses'!$C$22:$V$41,9,FALSE)=D$16,VLOOKUP($C30,'12. Hypothèses'!$C$22:$V$41,12,FALSE),0)+IF(VLOOKUP($C30,'12. Hypothèses'!$C$22:$V$41,15,FALSE)=D$16,VLOOKUP($C30,'12. Hypothèses'!$C$22:$V$41,16,FALSE),0),"")</f>
        <v/>
      </c>
      <c r="E30" s="124" t="str">
        <f>IFERROR(IF(VLOOKUP($C30,'12. Hypothèses'!$C$22:$V$41,9,FALSE)=E$16,VLOOKUP($C30,'12. Hypothèses'!$C$22:$V$41,12,FALSE),0)+IF(VLOOKUP($C30,'12. Hypothèses'!$C$22:$V$41,15,FALSE)=E$16,VLOOKUP($C30,'12. Hypothèses'!$C$22:$V$41,16,FALSE),0),"")</f>
        <v/>
      </c>
      <c r="F30" s="124" t="str">
        <f>IFERROR(IF(VLOOKUP($C30,'12. Hypothèses'!$C$22:$V$41,9,FALSE)=F$16,VLOOKUP($C30,'12. Hypothèses'!$C$22:$V$41,12,FALSE),0)+IF(VLOOKUP($C30,'12. Hypothèses'!$C$22:$V$41,15,FALSE)=F$16,VLOOKUP($C30,'12. Hypothèses'!$C$22:$V$41,16,FALSE),0),"")</f>
        <v/>
      </c>
      <c r="G30" s="124" t="str">
        <f>IFERROR(IF(VLOOKUP($C30,'12. Hypothèses'!$C$22:$V$41,9,FALSE)=G$16,VLOOKUP($C30,'12. Hypothèses'!$C$22:$V$41,12,FALSE),0)+IF(VLOOKUP($C30,'12. Hypothèses'!$C$22:$V$41,15,FALSE)=G$16,VLOOKUP($C30,'12. Hypothèses'!$C$22:$V$41,16,FALSE),0),"")</f>
        <v/>
      </c>
      <c r="H30" s="124" t="str">
        <f>IFERROR(IF(VLOOKUP($C30,'12. Hypothèses'!$C$22:$V$41,9,FALSE)=H$16,VLOOKUP($C30,'12. Hypothèses'!$C$22:$V$41,12,FALSE),0)+IF(VLOOKUP($C30,'12. Hypothèses'!$C$22:$V$41,15,FALSE)=H$16,VLOOKUP($C30,'12. Hypothèses'!$C$22:$V$41,16,FALSE),0),"")</f>
        <v/>
      </c>
      <c r="I30" s="124" t="str">
        <f>IFERROR(IF(VLOOKUP($C30,'12. Hypothèses'!$C$22:$V$41,9,FALSE)=I$16,VLOOKUP($C30,'12. Hypothèses'!$C$22:$V$41,12,FALSE),0)+IF(VLOOKUP($C30,'12. Hypothèses'!$C$22:$V$41,15,FALSE)=I$16,VLOOKUP($C30,'12. Hypothèses'!$C$22:$V$41,16,FALSE),0),"")</f>
        <v/>
      </c>
      <c r="J30" s="124" t="str">
        <f>IFERROR(IF(VLOOKUP($C30,'12. Hypothèses'!$C$22:$V$41,9,FALSE)=J$16,VLOOKUP($C30,'12. Hypothèses'!$C$22:$V$41,12,FALSE),0)+IF(VLOOKUP($C30,'12. Hypothèses'!$C$22:$V$41,15,FALSE)=J$16,VLOOKUP($C30,'12. Hypothèses'!$C$22:$V$41,16,FALSE),0),"")</f>
        <v/>
      </c>
      <c r="K30" s="124" t="str">
        <f>IFERROR(IF(VLOOKUP($C30,'12. Hypothèses'!$C$22:$V$41,9,FALSE)=K$16,VLOOKUP($C30,'12. Hypothèses'!$C$22:$V$41,12,FALSE),0)+IF(VLOOKUP($C30,'12. Hypothèses'!$C$22:$V$41,15,FALSE)=K$16,VLOOKUP($C30,'12. Hypothèses'!$C$22:$V$41,16,FALSE),0),"")</f>
        <v/>
      </c>
      <c r="L30" s="124" t="str">
        <f>IFERROR(IF(VLOOKUP($C30,'12. Hypothèses'!$C$22:$V$41,9,FALSE)=L$16,VLOOKUP($C30,'12. Hypothèses'!$C$22:$V$41,12,FALSE),0)+IF(VLOOKUP($C30,'12. Hypothèses'!$C$22:$V$41,15,FALSE)=L$16,VLOOKUP($C30,'12. Hypothèses'!$C$22:$V$41,16,FALSE),0),"")</f>
        <v/>
      </c>
      <c r="M30" s="124" t="str">
        <f>IFERROR(IF(VLOOKUP($C30,'12. Hypothèses'!$C$22:$V$41,9,FALSE)=M$16,VLOOKUP($C30,'12. Hypothèses'!$C$22:$V$41,12,FALSE),0)+IF(VLOOKUP($C30,'12. Hypothèses'!$C$22:$V$41,15,FALSE)=M$16,VLOOKUP($C30,'12. Hypothèses'!$C$22:$V$41,16,FALSE),0),"")</f>
        <v/>
      </c>
      <c r="O30" s="74"/>
    </row>
    <row r="31" spans="1:15" x14ac:dyDescent="0.35">
      <c r="A31" s="74"/>
      <c r="B31" s="74"/>
      <c r="C31" s="123" t="str">
        <f>IF('12. Hypothèses'!C36&lt;&gt;"",'12. Hypothèses'!C36,"")</f>
        <v/>
      </c>
      <c r="D31" s="124" t="str">
        <f>IFERROR(IF(VLOOKUP($C31,'12. Hypothèses'!$C$22:$V$41,9,FALSE)=D$16,VLOOKUP($C31,'12. Hypothèses'!$C$22:$V$41,12,FALSE),0)+IF(VLOOKUP($C31,'12. Hypothèses'!$C$22:$V$41,15,FALSE)=D$16,VLOOKUP($C31,'12. Hypothèses'!$C$22:$V$41,16,FALSE),0),"")</f>
        <v/>
      </c>
      <c r="E31" s="124" t="str">
        <f>IFERROR(IF(VLOOKUP($C31,'12. Hypothèses'!$C$22:$V$41,9,FALSE)=E$16,VLOOKUP($C31,'12. Hypothèses'!$C$22:$V$41,12,FALSE),0)+IF(VLOOKUP($C31,'12. Hypothèses'!$C$22:$V$41,15,FALSE)=E$16,VLOOKUP($C31,'12. Hypothèses'!$C$22:$V$41,16,FALSE),0),"")</f>
        <v/>
      </c>
      <c r="F31" s="124" t="str">
        <f>IFERROR(IF(VLOOKUP($C31,'12. Hypothèses'!$C$22:$V$41,9,FALSE)=F$16,VLOOKUP($C31,'12. Hypothèses'!$C$22:$V$41,12,FALSE),0)+IF(VLOOKUP($C31,'12. Hypothèses'!$C$22:$V$41,15,FALSE)=F$16,VLOOKUP($C31,'12. Hypothèses'!$C$22:$V$41,16,FALSE),0),"")</f>
        <v/>
      </c>
      <c r="G31" s="124" t="str">
        <f>IFERROR(IF(VLOOKUP($C31,'12. Hypothèses'!$C$22:$V$41,9,FALSE)=G$16,VLOOKUP($C31,'12. Hypothèses'!$C$22:$V$41,12,FALSE),0)+IF(VLOOKUP($C31,'12. Hypothèses'!$C$22:$V$41,15,FALSE)=G$16,VLOOKUP($C31,'12. Hypothèses'!$C$22:$V$41,16,FALSE),0),"")</f>
        <v/>
      </c>
      <c r="H31" s="124" t="str">
        <f>IFERROR(IF(VLOOKUP($C31,'12. Hypothèses'!$C$22:$V$41,9,FALSE)=H$16,VLOOKUP($C31,'12. Hypothèses'!$C$22:$V$41,12,FALSE),0)+IF(VLOOKUP($C31,'12. Hypothèses'!$C$22:$V$41,15,FALSE)=H$16,VLOOKUP($C31,'12. Hypothèses'!$C$22:$V$41,16,FALSE),0),"")</f>
        <v/>
      </c>
      <c r="I31" s="124" t="str">
        <f>IFERROR(IF(VLOOKUP($C31,'12. Hypothèses'!$C$22:$V$41,9,FALSE)=I$16,VLOOKUP($C31,'12. Hypothèses'!$C$22:$V$41,12,FALSE),0)+IF(VLOOKUP($C31,'12. Hypothèses'!$C$22:$V$41,15,FALSE)=I$16,VLOOKUP($C31,'12. Hypothèses'!$C$22:$V$41,16,FALSE),0),"")</f>
        <v/>
      </c>
      <c r="J31" s="124" t="str">
        <f>IFERROR(IF(VLOOKUP($C31,'12. Hypothèses'!$C$22:$V$41,9,FALSE)=J$16,VLOOKUP($C31,'12. Hypothèses'!$C$22:$V$41,12,FALSE),0)+IF(VLOOKUP($C31,'12. Hypothèses'!$C$22:$V$41,15,FALSE)=J$16,VLOOKUP($C31,'12. Hypothèses'!$C$22:$V$41,16,FALSE),0),"")</f>
        <v/>
      </c>
      <c r="K31" s="124" t="str">
        <f>IFERROR(IF(VLOOKUP($C31,'12. Hypothèses'!$C$22:$V$41,9,FALSE)=K$16,VLOOKUP($C31,'12. Hypothèses'!$C$22:$V$41,12,FALSE),0)+IF(VLOOKUP($C31,'12. Hypothèses'!$C$22:$V$41,15,FALSE)=K$16,VLOOKUP($C31,'12. Hypothèses'!$C$22:$V$41,16,FALSE),0),"")</f>
        <v/>
      </c>
      <c r="L31" s="124" t="str">
        <f>IFERROR(IF(VLOOKUP($C31,'12. Hypothèses'!$C$22:$V$41,9,FALSE)=L$16,VLOOKUP($C31,'12. Hypothèses'!$C$22:$V$41,12,FALSE),0)+IF(VLOOKUP($C31,'12. Hypothèses'!$C$22:$V$41,15,FALSE)=L$16,VLOOKUP($C31,'12. Hypothèses'!$C$22:$V$41,16,FALSE),0),"")</f>
        <v/>
      </c>
      <c r="M31" s="124" t="str">
        <f>IFERROR(IF(VLOOKUP($C31,'12. Hypothèses'!$C$22:$V$41,9,FALSE)=M$16,VLOOKUP($C31,'12. Hypothèses'!$C$22:$V$41,12,FALSE),0)+IF(VLOOKUP($C31,'12. Hypothèses'!$C$22:$V$41,15,FALSE)=M$16,VLOOKUP($C31,'12. Hypothèses'!$C$22:$V$41,16,FALSE),0),"")</f>
        <v/>
      </c>
      <c r="O31" s="74"/>
    </row>
    <row r="32" spans="1:15" x14ac:dyDescent="0.35">
      <c r="A32" s="74"/>
      <c r="B32" s="74"/>
      <c r="C32" s="123" t="str">
        <f>IF('12. Hypothèses'!C37&lt;&gt;"",'12. Hypothèses'!C37,"")</f>
        <v/>
      </c>
      <c r="D32" s="124" t="str">
        <f>IFERROR(IF(VLOOKUP($C32,'12. Hypothèses'!$C$22:$V$41,9,FALSE)=D$16,VLOOKUP($C32,'12. Hypothèses'!$C$22:$V$41,12,FALSE),0)+IF(VLOOKUP($C32,'12. Hypothèses'!$C$22:$V$41,15,FALSE)=D$16,VLOOKUP($C32,'12. Hypothèses'!$C$22:$V$41,16,FALSE),0),"")</f>
        <v/>
      </c>
      <c r="E32" s="124" t="str">
        <f>IFERROR(IF(VLOOKUP($C32,'12. Hypothèses'!$C$22:$V$41,9,FALSE)=E$16,VLOOKUP($C32,'12. Hypothèses'!$C$22:$V$41,12,FALSE),0)+IF(VLOOKUP($C32,'12. Hypothèses'!$C$22:$V$41,15,FALSE)=E$16,VLOOKUP($C32,'12. Hypothèses'!$C$22:$V$41,16,FALSE),0),"")</f>
        <v/>
      </c>
      <c r="F32" s="124" t="str">
        <f>IFERROR(IF(VLOOKUP($C32,'12. Hypothèses'!$C$22:$V$41,9,FALSE)=F$16,VLOOKUP($C32,'12. Hypothèses'!$C$22:$V$41,12,FALSE),0)+IF(VLOOKUP($C32,'12. Hypothèses'!$C$22:$V$41,15,FALSE)=F$16,VLOOKUP($C32,'12. Hypothèses'!$C$22:$V$41,16,FALSE),0),"")</f>
        <v/>
      </c>
      <c r="G32" s="124" t="str">
        <f>IFERROR(IF(VLOOKUP($C32,'12. Hypothèses'!$C$22:$V$41,9,FALSE)=G$16,VLOOKUP($C32,'12. Hypothèses'!$C$22:$V$41,12,FALSE),0)+IF(VLOOKUP($C32,'12. Hypothèses'!$C$22:$V$41,15,FALSE)=G$16,VLOOKUP($C32,'12. Hypothèses'!$C$22:$V$41,16,FALSE),0),"")</f>
        <v/>
      </c>
      <c r="H32" s="124" t="str">
        <f>IFERROR(IF(VLOOKUP($C32,'12. Hypothèses'!$C$22:$V$41,9,FALSE)=H$16,VLOOKUP($C32,'12. Hypothèses'!$C$22:$V$41,12,FALSE),0)+IF(VLOOKUP($C32,'12. Hypothèses'!$C$22:$V$41,15,FALSE)=H$16,VLOOKUP($C32,'12. Hypothèses'!$C$22:$V$41,16,FALSE),0),"")</f>
        <v/>
      </c>
      <c r="I32" s="124" t="str">
        <f>IFERROR(IF(VLOOKUP($C32,'12. Hypothèses'!$C$22:$V$41,9,FALSE)=I$16,VLOOKUP($C32,'12. Hypothèses'!$C$22:$V$41,12,FALSE),0)+IF(VLOOKUP($C32,'12. Hypothèses'!$C$22:$V$41,15,FALSE)=I$16,VLOOKUP($C32,'12. Hypothèses'!$C$22:$V$41,16,FALSE),0),"")</f>
        <v/>
      </c>
      <c r="J32" s="124" t="str">
        <f>IFERROR(IF(VLOOKUP($C32,'12. Hypothèses'!$C$22:$V$41,9,FALSE)=J$16,VLOOKUP($C32,'12. Hypothèses'!$C$22:$V$41,12,FALSE),0)+IF(VLOOKUP($C32,'12. Hypothèses'!$C$22:$V$41,15,FALSE)=J$16,VLOOKUP($C32,'12. Hypothèses'!$C$22:$V$41,16,FALSE),0),"")</f>
        <v/>
      </c>
      <c r="K32" s="124" t="str">
        <f>IFERROR(IF(VLOOKUP($C32,'12. Hypothèses'!$C$22:$V$41,9,FALSE)=K$16,VLOOKUP($C32,'12. Hypothèses'!$C$22:$V$41,12,FALSE),0)+IF(VLOOKUP($C32,'12. Hypothèses'!$C$22:$V$41,15,FALSE)=K$16,VLOOKUP($C32,'12. Hypothèses'!$C$22:$V$41,16,FALSE),0),"")</f>
        <v/>
      </c>
      <c r="L32" s="124" t="str">
        <f>IFERROR(IF(VLOOKUP($C32,'12. Hypothèses'!$C$22:$V$41,9,FALSE)=L$16,VLOOKUP($C32,'12. Hypothèses'!$C$22:$V$41,12,FALSE),0)+IF(VLOOKUP($C32,'12. Hypothèses'!$C$22:$V$41,15,FALSE)=L$16,VLOOKUP($C32,'12. Hypothèses'!$C$22:$V$41,16,FALSE),0),"")</f>
        <v/>
      </c>
      <c r="M32" s="124" t="str">
        <f>IFERROR(IF(VLOOKUP($C32,'12. Hypothèses'!$C$22:$V$41,9,FALSE)=M$16,VLOOKUP($C32,'12. Hypothèses'!$C$22:$V$41,12,FALSE),0)+IF(VLOOKUP($C32,'12. Hypothèses'!$C$22:$V$41,15,FALSE)=M$16,VLOOKUP($C32,'12. Hypothèses'!$C$22:$V$41,16,FALSE),0),"")</f>
        <v/>
      </c>
      <c r="O32" s="74"/>
    </row>
    <row r="33" spans="1:15" x14ac:dyDescent="0.35">
      <c r="A33" s="74"/>
      <c r="B33" s="74"/>
      <c r="C33" s="123" t="str">
        <f>IF('12. Hypothèses'!C38&lt;&gt;"",'12. Hypothèses'!C38,"")</f>
        <v/>
      </c>
      <c r="D33" s="124" t="str">
        <f>IFERROR(IF(VLOOKUP($C33,'12. Hypothèses'!$C$22:$V$41,9,FALSE)=D$16,VLOOKUP($C33,'12. Hypothèses'!$C$22:$V$41,12,FALSE),0)+IF(VLOOKUP($C33,'12. Hypothèses'!$C$22:$V$41,15,FALSE)=D$16,VLOOKUP($C33,'12. Hypothèses'!$C$22:$V$41,16,FALSE),0),"")</f>
        <v/>
      </c>
      <c r="E33" s="124" t="str">
        <f>IFERROR(IF(VLOOKUP($C33,'12. Hypothèses'!$C$22:$V$41,9,FALSE)=E$16,VLOOKUP($C33,'12. Hypothèses'!$C$22:$V$41,12,FALSE),0)+IF(VLOOKUP($C33,'12. Hypothèses'!$C$22:$V$41,15,FALSE)=E$16,VLOOKUP($C33,'12. Hypothèses'!$C$22:$V$41,16,FALSE),0),"")</f>
        <v/>
      </c>
      <c r="F33" s="124" t="str">
        <f>IFERROR(IF(VLOOKUP($C33,'12. Hypothèses'!$C$22:$V$41,9,FALSE)=F$16,VLOOKUP($C33,'12. Hypothèses'!$C$22:$V$41,12,FALSE),0)+IF(VLOOKUP($C33,'12. Hypothèses'!$C$22:$V$41,15,FALSE)=F$16,VLOOKUP($C33,'12. Hypothèses'!$C$22:$V$41,16,FALSE),0),"")</f>
        <v/>
      </c>
      <c r="G33" s="124" t="str">
        <f>IFERROR(IF(VLOOKUP($C33,'12. Hypothèses'!$C$22:$V$41,9,FALSE)=G$16,VLOOKUP($C33,'12. Hypothèses'!$C$22:$V$41,12,FALSE),0)+IF(VLOOKUP($C33,'12. Hypothèses'!$C$22:$V$41,15,FALSE)=G$16,VLOOKUP($C33,'12. Hypothèses'!$C$22:$V$41,16,FALSE),0),"")</f>
        <v/>
      </c>
      <c r="H33" s="124" t="str">
        <f>IFERROR(IF(VLOOKUP($C33,'12. Hypothèses'!$C$22:$V$41,9,FALSE)=H$16,VLOOKUP($C33,'12. Hypothèses'!$C$22:$V$41,12,FALSE),0)+IF(VLOOKUP($C33,'12. Hypothèses'!$C$22:$V$41,15,FALSE)=H$16,VLOOKUP($C33,'12. Hypothèses'!$C$22:$V$41,16,FALSE),0),"")</f>
        <v/>
      </c>
      <c r="I33" s="124" t="str">
        <f>IFERROR(IF(VLOOKUP($C33,'12. Hypothèses'!$C$22:$V$41,9,FALSE)=I$16,VLOOKUP($C33,'12. Hypothèses'!$C$22:$V$41,12,FALSE),0)+IF(VLOOKUP($C33,'12. Hypothèses'!$C$22:$V$41,15,FALSE)=I$16,VLOOKUP($C33,'12. Hypothèses'!$C$22:$V$41,16,FALSE),0),"")</f>
        <v/>
      </c>
      <c r="J33" s="124" t="str">
        <f>IFERROR(IF(VLOOKUP($C33,'12. Hypothèses'!$C$22:$V$41,9,FALSE)=J$16,VLOOKUP($C33,'12. Hypothèses'!$C$22:$V$41,12,FALSE),0)+IF(VLOOKUP($C33,'12. Hypothèses'!$C$22:$V$41,15,FALSE)=J$16,VLOOKUP($C33,'12. Hypothèses'!$C$22:$V$41,16,FALSE),0),"")</f>
        <v/>
      </c>
      <c r="K33" s="124" t="str">
        <f>IFERROR(IF(VLOOKUP($C33,'12. Hypothèses'!$C$22:$V$41,9,FALSE)=K$16,VLOOKUP($C33,'12. Hypothèses'!$C$22:$V$41,12,FALSE),0)+IF(VLOOKUP($C33,'12. Hypothèses'!$C$22:$V$41,15,FALSE)=K$16,VLOOKUP($C33,'12. Hypothèses'!$C$22:$V$41,16,FALSE),0),"")</f>
        <v/>
      </c>
      <c r="L33" s="124" t="str">
        <f>IFERROR(IF(VLOOKUP($C33,'12. Hypothèses'!$C$22:$V$41,9,FALSE)=L$16,VLOOKUP($C33,'12. Hypothèses'!$C$22:$V$41,12,FALSE),0)+IF(VLOOKUP($C33,'12. Hypothèses'!$C$22:$V$41,15,FALSE)=L$16,VLOOKUP($C33,'12. Hypothèses'!$C$22:$V$41,16,FALSE),0),"")</f>
        <v/>
      </c>
      <c r="M33" s="124" t="str">
        <f>IFERROR(IF(VLOOKUP($C33,'12. Hypothèses'!$C$22:$V$41,9,FALSE)=M$16,VLOOKUP($C33,'12. Hypothèses'!$C$22:$V$41,12,FALSE),0)+IF(VLOOKUP($C33,'12. Hypothèses'!$C$22:$V$41,15,FALSE)=M$16,VLOOKUP($C33,'12. Hypothèses'!$C$22:$V$41,16,FALSE),0),"")</f>
        <v/>
      </c>
      <c r="O33" s="74"/>
    </row>
    <row r="34" spans="1:15" ht="10.5" x14ac:dyDescent="0.35">
      <c r="A34" s="95"/>
      <c r="B34" s="95"/>
      <c r="C34" s="123" t="str">
        <f>IF('12. Hypothèses'!C39&lt;&gt;"",'12. Hypothèses'!C39,"")</f>
        <v/>
      </c>
      <c r="D34" s="124" t="str">
        <f>IFERROR(IF(VLOOKUP($C34,'12. Hypothèses'!$C$22:$V$41,9,FALSE)=D$16,VLOOKUP($C34,'12. Hypothèses'!$C$22:$V$41,12,FALSE),0)+IF(VLOOKUP($C34,'12. Hypothèses'!$C$22:$V$41,15,FALSE)=D$16,VLOOKUP($C34,'12. Hypothèses'!$C$22:$V$41,16,FALSE),0),"")</f>
        <v/>
      </c>
      <c r="E34" s="124" t="str">
        <f>IFERROR(IF(VLOOKUP($C34,'12. Hypothèses'!$C$22:$V$41,9,FALSE)=E$16,VLOOKUP($C34,'12. Hypothèses'!$C$22:$V$41,12,FALSE),0)+IF(VLOOKUP($C34,'12. Hypothèses'!$C$22:$V$41,15,FALSE)=E$16,VLOOKUP($C34,'12. Hypothèses'!$C$22:$V$41,16,FALSE),0),"")</f>
        <v/>
      </c>
      <c r="F34" s="124" t="str">
        <f>IFERROR(IF(VLOOKUP($C34,'12. Hypothèses'!$C$22:$V$41,9,FALSE)=F$16,VLOOKUP($C34,'12. Hypothèses'!$C$22:$V$41,12,FALSE),0)+IF(VLOOKUP($C34,'12. Hypothèses'!$C$22:$V$41,15,FALSE)=F$16,VLOOKUP($C34,'12. Hypothèses'!$C$22:$V$41,16,FALSE),0),"")</f>
        <v/>
      </c>
      <c r="G34" s="124" t="str">
        <f>IFERROR(IF(VLOOKUP($C34,'12. Hypothèses'!$C$22:$V$41,9,FALSE)=G$16,VLOOKUP($C34,'12. Hypothèses'!$C$22:$V$41,12,FALSE),0)+IF(VLOOKUP($C34,'12. Hypothèses'!$C$22:$V$41,15,FALSE)=G$16,VLOOKUP($C34,'12. Hypothèses'!$C$22:$V$41,16,FALSE),0),"")</f>
        <v/>
      </c>
      <c r="H34" s="124" t="str">
        <f>IFERROR(IF(VLOOKUP($C34,'12. Hypothèses'!$C$22:$V$41,9,FALSE)=H$16,VLOOKUP($C34,'12. Hypothèses'!$C$22:$V$41,12,FALSE),0)+IF(VLOOKUP($C34,'12. Hypothèses'!$C$22:$V$41,15,FALSE)=H$16,VLOOKUP($C34,'12. Hypothèses'!$C$22:$V$41,16,FALSE),0),"")</f>
        <v/>
      </c>
      <c r="I34" s="124" t="str">
        <f>IFERROR(IF(VLOOKUP($C34,'12. Hypothèses'!$C$22:$V$41,9,FALSE)=I$16,VLOOKUP($C34,'12. Hypothèses'!$C$22:$V$41,12,FALSE),0)+IF(VLOOKUP($C34,'12. Hypothèses'!$C$22:$V$41,15,FALSE)=I$16,VLOOKUP($C34,'12. Hypothèses'!$C$22:$V$41,16,FALSE),0),"")</f>
        <v/>
      </c>
      <c r="J34" s="124" t="str">
        <f>IFERROR(IF(VLOOKUP($C34,'12. Hypothèses'!$C$22:$V$41,9,FALSE)=J$16,VLOOKUP($C34,'12. Hypothèses'!$C$22:$V$41,12,FALSE),0)+IF(VLOOKUP($C34,'12. Hypothèses'!$C$22:$V$41,15,FALSE)=J$16,VLOOKUP($C34,'12. Hypothèses'!$C$22:$V$41,16,FALSE),0),"")</f>
        <v/>
      </c>
      <c r="K34" s="124" t="str">
        <f>IFERROR(IF(VLOOKUP($C34,'12. Hypothèses'!$C$22:$V$41,9,FALSE)=K$16,VLOOKUP($C34,'12. Hypothèses'!$C$22:$V$41,12,FALSE),0)+IF(VLOOKUP($C34,'12. Hypothèses'!$C$22:$V$41,15,FALSE)=K$16,VLOOKUP($C34,'12. Hypothèses'!$C$22:$V$41,16,FALSE),0),"")</f>
        <v/>
      </c>
      <c r="L34" s="124" t="str">
        <f>IFERROR(IF(VLOOKUP($C34,'12. Hypothèses'!$C$22:$V$41,9,FALSE)=L$16,VLOOKUP($C34,'12. Hypothèses'!$C$22:$V$41,12,FALSE),0)+IF(VLOOKUP($C34,'12. Hypothèses'!$C$22:$V$41,15,FALSE)=L$16,VLOOKUP($C34,'12. Hypothèses'!$C$22:$V$41,16,FALSE),0),"")</f>
        <v/>
      </c>
      <c r="M34" s="124" t="str">
        <f>IFERROR(IF(VLOOKUP($C34,'12. Hypothèses'!$C$22:$V$41,9,FALSE)=M$16,VLOOKUP($C34,'12. Hypothèses'!$C$22:$V$41,12,FALSE),0)+IF(VLOOKUP($C34,'12. Hypothèses'!$C$22:$V$41,15,FALSE)=M$16,VLOOKUP($C34,'12. Hypothèses'!$C$22:$V$41,16,FALSE),0),"")</f>
        <v/>
      </c>
      <c r="O34" s="95"/>
    </row>
    <row r="35" spans="1:15" x14ac:dyDescent="0.35">
      <c r="C35" s="123" t="str">
        <f>IF('12. Hypothèses'!C40&lt;&gt;"",'12. Hypothèses'!C40,"")</f>
        <v/>
      </c>
      <c r="D35" s="124" t="str">
        <f>IFERROR(IF(VLOOKUP($C35,'12. Hypothèses'!$C$22:$V$41,9,FALSE)=D$16,VLOOKUP($C35,'12. Hypothèses'!$C$22:$V$41,12,FALSE),0)+IF(VLOOKUP($C35,'12. Hypothèses'!$C$22:$V$41,15,FALSE)=D$16,VLOOKUP($C35,'12. Hypothèses'!$C$22:$V$41,16,FALSE),0),"")</f>
        <v/>
      </c>
      <c r="E35" s="124" t="str">
        <f>IFERROR(IF(VLOOKUP($C35,'12. Hypothèses'!$C$22:$V$41,9,FALSE)=E$16,VLOOKUP($C35,'12. Hypothèses'!$C$22:$V$41,12,FALSE),0)+IF(VLOOKUP($C35,'12. Hypothèses'!$C$22:$V$41,15,FALSE)=E$16,VLOOKUP($C35,'12. Hypothèses'!$C$22:$V$41,16,FALSE),0),"")</f>
        <v/>
      </c>
      <c r="F35" s="124" t="str">
        <f>IFERROR(IF(VLOOKUP($C35,'12. Hypothèses'!$C$22:$V$41,9,FALSE)=F$16,VLOOKUP($C35,'12. Hypothèses'!$C$22:$V$41,12,FALSE),0)+IF(VLOOKUP($C35,'12. Hypothèses'!$C$22:$V$41,15,FALSE)=F$16,VLOOKUP($C35,'12. Hypothèses'!$C$22:$V$41,16,FALSE),0),"")</f>
        <v/>
      </c>
      <c r="G35" s="124" t="str">
        <f>IFERROR(IF(VLOOKUP($C35,'12. Hypothèses'!$C$22:$V$41,9,FALSE)=G$16,VLOOKUP($C35,'12. Hypothèses'!$C$22:$V$41,12,FALSE),0)+IF(VLOOKUP($C35,'12. Hypothèses'!$C$22:$V$41,15,FALSE)=G$16,VLOOKUP($C35,'12. Hypothèses'!$C$22:$V$41,16,FALSE),0),"")</f>
        <v/>
      </c>
      <c r="H35" s="124" t="str">
        <f>IFERROR(IF(VLOOKUP($C35,'12. Hypothèses'!$C$22:$V$41,9,FALSE)=H$16,VLOOKUP($C35,'12. Hypothèses'!$C$22:$V$41,12,FALSE),0)+IF(VLOOKUP($C35,'12. Hypothèses'!$C$22:$V$41,15,FALSE)=H$16,VLOOKUP($C35,'12. Hypothèses'!$C$22:$V$41,16,FALSE),0),"")</f>
        <v/>
      </c>
      <c r="I35" s="124" t="str">
        <f>IFERROR(IF(VLOOKUP($C35,'12. Hypothèses'!$C$22:$V$41,9,FALSE)=I$16,VLOOKUP($C35,'12. Hypothèses'!$C$22:$V$41,12,FALSE),0)+IF(VLOOKUP($C35,'12. Hypothèses'!$C$22:$V$41,15,FALSE)=I$16,VLOOKUP($C35,'12. Hypothèses'!$C$22:$V$41,16,FALSE),0),"")</f>
        <v/>
      </c>
      <c r="J35" s="124" t="str">
        <f>IFERROR(IF(VLOOKUP($C35,'12. Hypothèses'!$C$22:$V$41,9,FALSE)=J$16,VLOOKUP($C35,'12. Hypothèses'!$C$22:$V$41,12,FALSE),0)+IF(VLOOKUP($C35,'12. Hypothèses'!$C$22:$V$41,15,FALSE)=J$16,VLOOKUP($C35,'12. Hypothèses'!$C$22:$V$41,16,FALSE),0),"")</f>
        <v/>
      </c>
      <c r="K35" s="124" t="str">
        <f>IFERROR(IF(VLOOKUP($C35,'12. Hypothèses'!$C$22:$V$41,9,FALSE)=K$16,VLOOKUP($C35,'12. Hypothèses'!$C$22:$V$41,12,FALSE),0)+IF(VLOOKUP($C35,'12. Hypothèses'!$C$22:$V$41,15,FALSE)=K$16,VLOOKUP($C35,'12. Hypothèses'!$C$22:$V$41,16,FALSE),0),"")</f>
        <v/>
      </c>
      <c r="L35" s="124" t="str">
        <f>IFERROR(IF(VLOOKUP($C35,'12. Hypothèses'!$C$22:$V$41,9,FALSE)=L$16,VLOOKUP($C35,'12. Hypothèses'!$C$22:$V$41,12,FALSE),0)+IF(VLOOKUP($C35,'12. Hypothèses'!$C$22:$V$41,15,FALSE)=L$16,VLOOKUP($C35,'12. Hypothèses'!$C$22:$V$41,16,FALSE),0),"")</f>
        <v/>
      </c>
      <c r="M35" s="124" t="str">
        <f>IFERROR(IF(VLOOKUP($C35,'12. Hypothèses'!$C$22:$V$41,9,FALSE)=M$16,VLOOKUP($C35,'12. Hypothèses'!$C$22:$V$41,12,FALSE),0)+IF(VLOOKUP($C35,'12. Hypothèses'!$C$22:$V$41,15,FALSE)=M$16,VLOOKUP($C35,'12. Hypothèses'!$C$22:$V$41,16,FALSE),0),"")</f>
        <v/>
      </c>
    </row>
    <row r="36" spans="1:15" x14ac:dyDescent="0.35">
      <c r="A36" s="104"/>
      <c r="B36" s="104"/>
      <c r="C36" s="123" t="str">
        <f>IF('12. Hypothèses'!C41&lt;&gt;"",'12. Hypothèses'!C41,"")</f>
        <v/>
      </c>
      <c r="D36" s="124" t="str">
        <f>IFERROR(IF(VLOOKUP($C36,'12. Hypothèses'!$C$22:$V$41,9,FALSE)=D$16,VLOOKUP($C36,'12. Hypothèses'!$C$22:$V$41,12,FALSE),0)+IF(VLOOKUP($C36,'12. Hypothèses'!$C$22:$V$41,15,FALSE)=D$16,VLOOKUP($C36,'12. Hypothèses'!$C$22:$V$41,16,FALSE),0),"")</f>
        <v/>
      </c>
      <c r="E36" s="124" t="str">
        <f>IFERROR(IF(VLOOKUP($C36,'12. Hypothèses'!$C$22:$V$41,9,FALSE)=E$16,VLOOKUP($C36,'12. Hypothèses'!$C$22:$V$41,12,FALSE),0)+IF(VLOOKUP($C36,'12. Hypothèses'!$C$22:$V$41,15,FALSE)=E$16,VLOOKUP($C36,'12. Hypothèses'!$C$22:$V$41,16,FALSE),0),"")</f>
        <v/>
      </c>
      <c r="F36" s="124" t="str">
        <f>IFERROR(IF(VLOOKUP($C36,'12. Hypothèses'!$C$22:$V$41,9,FALSE)=F$16,VLOOKUP($C36,'12. Hypothèses'!$C$22:$V$41,12,FALSE),0)+IF(VLOOKUP($C36,'12. Hypothèses'!$C$22:$V$41,15,FALSE)=F$16,VLOOKUP($C36,'12. Hypothèses'!$C$22:$V$41,16,FALSE),0),"")</f>
        <v/>
      </c>
      <c r="G36" s="124" t="str">
        <f>IFERROR(IF(VLOOKUP($C36,'12. Hypothèses'!$C$22:$V$41,9,FALSE)=G$16,VLOOKUP($C36,'12. Hypothèses'!$C$22:$V$41,12,FALSE),0)+IF(VLOOKUP($C36,'12. Hypothèses'!$C$22:$V$41,15,FALSE)=G$16,VLOOKUP($C36,'12. Hypothèses'!$C$22:$V$41,16,FALSE),0),"")</f>
        <v/>
      </c>
      <c r="H36" s="124" t="str">
        <f>IFERROR(IF(VLOOKUP($C36,'12. Hypothèses'!$C$22:$V$41,9,FALSE)=H$16,VLOOKUP($C36,'12. Hypothèses'!$C$22:$V$41,12,FALSE),0)+IF(VLOOKUP($C36,'12. Hypothèses'!$C$22:$V$41,15,FALSE)=H$16,VLOOKUP($C36,'12. Hypothèses'!$C$22:$V$41,16,FALSE),0),"")</f>
        <v/>
      </c>
      <c r="I36" s="124" t="str">
        <f>IFERROR(IF(VLOOKUP($C36,'12. Hypothèses'!$C$22:$V$41,9,FALSE)=I$16,VLOOKUP($C36,'12. Hypothèses'!$C$22:$V$41,12,FALSE),0)+IF(VLOOKUP($C36,'12. Hypothèses'!$C$22:$V$41,15,FALSE)=I$16,VLOOKUP($C36,'12. Hypothèses'!$C$22:$V$41,16,FALSE),0),"")</f>
        <v/>
      </c>
      <c r="J36" s="124" t="str">
        <f>IFERROR(IF(VLOOKUP($C36,'12. Hypothèses'!$C$22:$V$41,9,FALSE)=J$16,VLOOKUP($C36,'12. Hypothèses'!$C$22:$V$41,12,FALSE),0)+IF(VLOOKUP($C36,'12. Hypothèses'!$C$22:$V$41,15,FALSE)=J$16,VLOOKUP($C36,'12. Hypothèses'!$C$22:$V$41,16,FALSE),0),"")</f>
        <v/>
      </c>
      <c r="K36" s="124" t="str">
        <f>IFERROR(IF(VLOOKUP($C36,'12. Hypothèses'!$C$22:$V$41,9,FALSE)=K$16,VLOOKUP($C36,'12. Hypothèses'!$C$22:$V$41,12,FALSE),0)+IF(VLOOKUP($C36,'12. Hypothèses'!$C$22:$V$41,15,FALSE)=K$16,VLOOKUP($C36,'12. Hypothèses'!$C$22:$V$41,16,FALSE),0),"")</f>
        <v/>
      </c>
      <c r="L36" s="124" t="str">
        <f>IFERROR(IF(VLOOKUP($C36,'12. Hypothèses'!$C$22:$V$41,9,FALSE)=L$16,VLOOKUP($C36,'12. Hypothèses'!$C$22:$V$41,12,FALSE),0)+IF(VLOOKUP($C36,'12. Hypothèses'!$C$22:$V$41,15,FALSE)=L$16,VLOOKUP($C36,'12. Hypothèses'!$C$22:$V$41,16,FALSE),0),"")</f>
        <v/>
      </c>
      <c r="M36" s="124" t="str">
        <f>IFERROR(IF(VLOOKUP($C36,'12. Hypothèses'!$C$22:$V$41,9,FALSE)=M$16,VLOOKUP($C36,'12. Hypothèses'!$C$22:$V$41,12,FALSE),0)+IF(VLOOKUP($C36,'12. Hypothèses'!$C$22:$V$41,15,FALSE)=M$16,VLOOKUP($C36,'12. Hypothèses'!$C$22:$V$41,16,FALSE),0),"")</f>
        <v/>
      </c>
      <c r="O36" s="104"/>
    </row>
    <row r="37" spans="1:15" ht="10.5" x14ac:dyDescent="0.35">
      <c r="C37" s="119" t="s">
        <v>115</v>
      </c>
      <c r="D37" s="125">
        <f t="shared" ref="D37:M37" si="4">SUM(D17:D36)</f>
        <v>0</v>
      </c>
      <c r="E37" s="125">
        <f t="shared" si="4"/>
        <v>0</v>
      </c>
      <c r="F37" s="125">
        <f t="shared" si="4"/>
        <v>0</v>
      </c>
      <c r="G37" s="125">
        <f t="shared" si="4"/>
        <v>0</v>
      </c>
      <c r="H37" s="125">
        <f t="shared" si="4"/>
        <v>0</v>
      </c>
      <c r="I37" s="125">
        <f t="shared" si="4"/>
        <v>0</v>
      </c>
      <c r="J37" s="125">
        <f t="shared" si="4"/>
        <v>0</v>
      </c>
      <c r="K37" s="125">
        <f t="shared" si="4"/>
        <v>0</v>
      </c>
      <c r="L37" s="125">
        <f t="shared" si="4"/>
        <v>0</v>
      </c>
      <c r="M37" s="125">
        <f t="shared" si="4"/>
        <v>0</v>
      </c>
      <c r="N37" s="126">
        <f>SUM(D37:M37)</f>
        <v>0</v>
      </c>
    </row>
    <row r="38" spans="1:15" ht="10.5" x14ac:dyDescent="0.35">
      <c r="A38" s="104"/>
      <c r="B38" s="104"/>
      <c r="C38" s="119" t="s">
        <v>116</v>
      </c>
      <c r="D38" s="125">
        <f>D37</f>
        <v>0</v>
      </c>
      <c r="E38" s="125">
        <f>E37+D38</f>
        <v>0</v>
      </c>
      <c r="F38" s="125">
        <f t="shared" ref="F38:M38" si="5">F37+E38</f>
        <v>0</v>
      </c>
      <c r="G38" s="125">
        <f t="shared" si="5"/>
        <v>0</v>
      </c>
      <c r="H38" s="125">
        <f t="shared" si="5"/>
        <v>0</v>
      </c>
      <c r="I38" s="125">
        <f t="shared" si="5"/>
        <v>0</v>
      </c>
      <c r="J38" s="125">
        <f t="shared" si="5"/>
        <v>0</v>
      </c>
      <c r="K38" s="125">
        <f t="shared" si="5"/>
        <v>0</v>
      </c>
      <c r="L38" s="125">
        <f t="shared" si="5"/>
        <v>0</v>
      </c>
      <c r="M38" s="125">
        <f t="shared" si="5"/>
        <v>0</v>
      </c>
      <c r="O38" s="104"/>
    </row>
    <row r="39" spans="1:15" ht="10.5" x14ac:dyDescent="0.35">
      <c r="A39" s="105"/>
      <c r="B39" s="105"/>
      <c r="C39" s="127" t="s">
        <v>117</v>
      </c>
      <c r="D39" s="128">
        <f>IFERROR(D38/'12. Hypothèses'!$D$8,"")</f>
        <v>0</v>
      </c>
      <c r="E39" s="128">
        <f>IFERROR(E38/'12. Hypothèses'!$D$8,"")</f>
        <v>0</v>
      </c>
      <c r="F39" s="128">
        <f>IFERROR(F38/'12. Hypothèses'!$D$8,"")</f>
        <v>0</v>
      </c>
      <c r="G39" s="128">
        <f>IFERROR(G38/'12. Hypothèses'!$D$8,"")</f>
        <v>0</v>
      </c>
      <c r="H39" s="128">
        <f>IFERROR(H38/'12. Hypothèses'!$D$8,"")</f>
        <v>0</v>
      </c>
      <c r="I39" s="128">
        <f>IFERROR(I38/'12. Hypothèses'!$D$8,"")</f>
        <v>0</v>
      </c>
      <c r="J39" s="128">
        <f>IFERROR(J38/'12. Hypothèses'!$D$8,"")</f>
        <v>0</v>
      </c>
      <c r="K39" s="128">
        <f>IFERROR(K38/'12. Hypothèses'!$D$8,"")</f>
        <v>0</v>
      </c>
      <c r="L39" s="128">
        <f>IFERROR(L38/'12. Hypothèses'!$D$8,"")</f>
        <v>0</v>
      </c>
      <c r="M39" s="128">
        <f>IFERROR(M38/'12. Hypothèses'!$D$8,"")</f>
        <v>0</v>
      </c>
      <c r="O39" s="105"/>
    </row>
    <row r="40" spans="1:15" ht="11" thickBot="1" x14ac:dyDescent="0.4">
      <c r="A40" s="105"/>
      <c r="B40" s="105"/>
      <c r="C40" s="129"/>
      <c r="D40" s="118"/>
      <c r="E40" s="118"/>
      <c r="F40" s="118"/>
      <c r="G40" s="118"/>
      <c r="H40" s="118"/>
      <c r="I40" s="118"/>
      <c r="J40" s="118"/>
      <c r="K40" s="118"/>
      <c r="L40" s="118"/>
      <c r="M40" s="118"/>
      <c r="O40" s="105"/>
    </row>
    <row r="41" spans="1:15" ht="11.5" thickTop="1" thickBot="1" x14ac:dyDescent="0.4">
      <c r="A41" s="105"/>
      <c r="B41" s="115">
        <v>2</v>
      </c>
      <c r="C41" s="130" t="s">
        <v>118</v>
      </c>
      <c r="D41" s="131"/>
      <c r="E41" s="131"/>
      <c r="F41" s="131"/>
      <c r="G41" s="131"/>
      <c r="H41" s="131"/>
      <c r="I41" s="131"/>
      <c r="J41" s="131"/>
      <c r="K41" s="131"/>
      <c r="L41" s="131"/>
      <c r="M41" s="131"/>
      <c r="O41" s="105"/>
    </row>
    <row r="42" spans="1:15" ht="11" thickTop="1" x14ac:dyDescent="0.35">
      <c r="A42" s="105"/>
      <c r="B42" s="105"/>
      <c r="C42" s="129"/>
      <c r="D42" s="118"/>
      <c r="E42" s="118"/>
      <c r="F42" s="118"/>
      <c r="G42" s="118"/>
      <c r="H42" s="118"/>
      <c r="I42" s="118"/>
      <c r="J42" s="118"/>
      <c r="K42" s="118"/>
      <c r="L42" s="118"/>
      <c r="M42" s="118"/>
      <c r="O42" s="105"/>
    </row>
    <row r="43" spans="1:15" ht="10.5" x14ac:dyDescent="0.35">
      <c r="A43" s="105"/>
      <c r="B43" s="105"/>
      <c r="D43" s="119" t="s">
        <v>82</v>
      </c>
      <c r="E43" s="119" t="s">
        <v>83</v>
      </c>
      <c r="F43" s="119" t="s">
        <v>84</v>
      </c>
      <c r="G43" s="119" t="s">
        <v>85</v>
      </c>
      <c r="H43" s="119" t="s">
        <v>86</v>
      </c>
      <c r="I43" s="119" t="s">
        <v>87</v>
      </c>
      <c r="J43" s="119" t="s">
        <v>88</v>
      </c>
      <c r="K43" s="119" t="s">
        <v>89</v>
      </c>
      <c r="L43" s="119" t="s">
        <v>90</v>
      </c>
      <c r="M43" s="119" t="s">
        <v>91</v>
      </c>
      <c r="O43" s="105"/>
    </row>
    <row r="44" spans="1:15" x14ac:dyDescent="0.35">
      <c r="C44" s="132" t="str">
        <f t="shared" ref="C44:C63" si="6">C17</f>
        <v/>
      </c>
      <c r="D44" s="133" t="str">
        <f>IFERROR(IF(VLOOKUP('12. Waterfall'!$C44,'12. Hypothèses'!$C$22:$V$41,11,FALSE)='12. Waterfall'!D$43,VLOOKUP('12. Waterfall'!$C44,'12. Hypothèses'!$C$22:$V$41,12,FALSE)+VLOOKUP($C44,'12. Hypothèses'!$C$22:$V$41,16,FALSE),0),"")</f>
        <v/>
      </c>
      <c r="E44" s="133" t="str">
        <f>IFERROR(IF(VLOOKUP('12. Waterfall'!$C44,'12. Hypothèses'!$C$22:$V$41,11,FALSE)='12. Waterfall'!E$43,VLOOKUP('12. Waterfall'!$C44,'12. Hypothèses'!$C$22:$V$41,12,FALSE)+VLOOKUP($C44,'12. Hypothèses'!$C$22:$V$41,16,FALSE),0),"")</f>
        <v/>
      </c>
      <c r="F44" s="133" t="str">
        <f>IFERROR(IF(VLOOKUP('12. Waterfall'!$C44,'12. Hypothèses'!$C$22:$V$41,11,FALSE)='12. Waterfall'!F$43,VLOOKUP('12. Waterfall'!$C44,'12. Hypothèses'!$C$22:$V$41,12,FALSE)+VLOOKUP($C44,'12. Hypothèses'!$C$22:$V$41,16,FALSE),0),"")</f>
        <v/>
      </c>
      <c r="G44" s="133" t="str">
        <f>IFERROR(IF(VLOOKUP('12. Waterfall'!$C44,'12. Hypothèses'!$C$22:$V$41,11,FALSE)='12. Waterfall'!G$43,VLOOKUP('12. Waterfall'!$C44,'12. Hypothèses'!$C$22:$V$41,12,FALSE)+VLOOKUP($C44,'12. Hypothèses'!$C$22:$V$41,16,FALSE),0),"")</f>
        <v/>
      </c>
      <c r="H44" s="134" t="str">
        <f>IFERROR(IF(VLOOKUP('12. Waterfall'!$C44,'12. Hypothèses'!$C$22:$V$41,11,FALSE)='12. Waterfall'!H$43,VLOOKUP('12. Waterfall'!$C44,'12. Hypothèses'!$C$22:$V$41,12,FALSE)+VLOOKUP($C44,'12. Hypothèses'!$C$22:$V$41,16,FALSE),0),"")</f>
        <v/>
      </c>
      <c r="I44" s="134" t="str">
        <f>IFERROR(IF(VLOOKUP('12. Waterfall'!$C44,'12. Hypothèses'!$C$22:$V$41,11,FALSE)='12. Waterfall'!I$43,VLOOKUP('12. Waterfall'!$C44,'12. Hypothèses'!$C$22:$V$41,12,FALSE)+VLOOKUP($C44,'12. Hypothèses'!$C$22:$V$41,16,FALSE),0),"")</f>
        <v/>
      </c>
      <c r="J44" s="134" t="str">
        <f>IFERROR(IF(VLOOKUP('12. Waterfall'!$C44,'12. Hypothèses'!$C$22:$V$41,11,FALSE)='12. Waterfall'!J$43,VLOOKUP('12. Waterfall'!$C44,'12. Hypothèses'!$C$22:$V$41,12,FALSE)+VLOOKUP($C44,'12. Hypothèses'!$C$22:$V$41,16,FALSE),0),"")</f>
        <v/>
      </c>
      <c r="K44" s="134" t="str">
        <f>IFERROR(IF(VLOOKUP('12. Waterfall'!$C44,'12. Hypothèses'!$C$22:$V$41,11,FALSE)='12. Waterfall'!K$43,VLOOKUP('12. Waterfall'!$C44,'12. Hypothèses'!$C$22:$V$41,12,FALSE)+VLOOKUP($C44,'12. Hypothèses'!$C$22:$V$41,16,FALSE),0),"")</f>
        <v/>
      </c>
      <c r="L44" s="134" t="str">
        <f>IFERROR(IF(VLOOKUP('12. Waterfall'!$C44,'12. Hypothèses'!$C$22:$V$41,11,FALSE)='12. Waterfall'!L$43,VLOOKUP('12. Waterfall'!$C44,'12. Hypothèses'!$C$22:$V$41,12,FALSE)+VLOOKUP($C44,'12. Hypothèses'!$C$22:$V$41,16,FALSE),0),"")</f>
        <v/>
      </c>
      <c r="M44" s="133" t="str">
        <f>IFERROR(IF(VLOOKUP('12. Waterfall'!$C44,'12. Hypothèses'!$C$22:$V$41,11,FALSE)='12. Waterfall'!M$43,VLOOKUP('12. Waterfall'!$C44,'12. Hypothèses'!$C$22:$V$41,12,FALSE)+VLOOKUP($C44,'12. Hypothèses'!$C$22:$V$41,16,FALSE),0),"")</f>
        <v/>
      </c>
    </row>
    <row r="45" spans="1:15" x14ac:dyDescent="0.35">
      <c r="C45" s="132" t="str">
        <f t="shared" si="6"/>
        <v/>
      </c>
      <c r="D45" s="133" t="str">
        <f>IFERROR(IF(VLOOKUP('12. Waterfall'!$C45,'12. Hypothèses'!$C$22:$V$41,11,FALSE)='12. Waterfall'!D$43,VLOOKUP('12. Waterfall'!$C45,'12. Hypothèses'!$C$22:$V$41,12,FALSE)+VLOOKUP($C45,'12. Hypothèses'!$C$22:$V$41,16,FALSE),0),"")</f>
        <v/>
      </c>
      <c r="E45" s="133" t="str">
        <f>IFERROR(IF(VLOOKUP('12. Waterfall'!$C45,'12. Hypothèses'!$C$22:$V$41,11,FALSE)='12. Waterfall'!E$43,VLOOKUP('12. Waterfall'!$C45,'12. Hypothèses'!$C$22:$V$41,12,FALSE)+VLOOKUP($C45,'12. Hypothèses'!$C$22:$V$41,16,FALSE),0),"")</f>
        <v/>
      </c>
      <c r="F45" s="133" t="str">
        <f>IFERROR(IF(VLOOKUP('12. Waterfall'!$C45,'12. Hypothèses'!$C$22:$V$41,11,FALSE)='12. Waterfall'!F$43,VLOOKUP('12. Waterfall'!$C45,'12. Hypothèses'!$C$22:$V$41,12,FALSE)+VLOOKUP($C45,'12. Hypothèses'!$C$22:$V$41,16,FALSE),0),"")</f>
        <v/>
      </c>
      <c r="G45" s="133" t="str">
        <f>IFERROR(IF(VLOOKUP('12. Waterfall'!$C45,'12. Hypothèses'!$C$22:$V$41,11,FALSE)='12. Waterfall'!G$43,VLOOKUP('12. Waterfall'!$C45,'12. Hypothèses'!$C$22:$V$41,12,FALSE)+VLOOKUP($C45,'12. Hypothèses'!$C$22:$V$41,16,FALSE),0),"")</f>
        <v/>
      </c>
      <c r="H45" s="134" t="str">
        <f>IFERROR(IF(VLOOKUP('12. Waterfall'!$C45,'12. Hypothèses'!$C$22:$V$41,11,FALSE)='12. Waterfall'!H$43,VLOOKUP('12. Waterfall'!$C45,'12. Hypothèses'!$C$22:$V$41,12,FALSE)+VLOOKUP($C45,'12. Hypothèses'!$C$22:$V$41,16,FALSE),0),"")</f>
        <v/>
      </c>
      <c r="I45" s="134" t="str">
        <f>IFERROR(IF(VLOOKUP('12. Waterfall'!$C45,'12. Hypothèses'!$C$22:$V$41,11,FALSE)='12. Waterfall'!I$43,VLOOKUP('12. Waterfall'!$C45,'12. Hypothèses'!$C$22:$V$41,12,FALSE)+VLOOKUP($C45,'12. Hypothèses'!$C$22:$V$41,16,FALSE),0),"")</f>
        <v/>
      </c>
      <c r="J45" s="134" t="str">
        <f>IFERROR(IF(VLOOKUP('12. Waterfall'!$C45,'12. Hypothèses'!$C$22:$V$41,11,FALSE)='12. Waterfall'!J$43,VLOOKUP('12. Waterfall'!$C45,'12. Hypothèses'!$C$22:$V$41,12,FALSE)+VLOOKUP($C45,'12. Hypothèses'!$C$22:$V$41,16,FALSE),0),"")</f>
        <v/>
      </c>
      <c r="K45" s="134" t="str">
        <f>IFERROR(IF(VLOOKUP('12. Waterfall'!$C45,'12. Hypothèses'!$C$22:$V$41,11,FALSE)='12. Waterfall'!K$43,VLOOKUP('12. Waterfall'!$C45,'12. Hypothèses'!$C$22:$V$41,12,FALSE)+VLOOKUP($C45,'12. Hypothèses'!$C$22:$V$41,16,FALSE),0),"")</f>
        <v/>
      </c>
      <c r="L45" s="134" t="str">
        <f>IFERROR(IF(VLOOKUP('12. Waterfall'!$C45,'12. Hypothèses'!$C$22:$V$41,11,FALSE)='12. Waterfall'!L$43,VLOOKUP('12. Waterfall'!$C45,'12. Hypothèses'!$C$22:$V$41,12,FALSE)+VLOOKUP($C45,'12. Hypothèses'!$C$22:$V$41,16,FALSE),0),"")</f>
        <v/>
      </c>
      <c r="M45" s="133" t="str">
        <f>IFERROR(IF(VLOOKUP('12. Waterfall'!$C45,'12. Hypothèses'!$C$22:$V$41,11,FALSE)='12. Waterfall'!M$43,VLOOKUP('12. Waterfall'!$C45,'12. Hypothèses'!$C$22:$V$41,12,FALSE)+VLOOKUP($C45,'12. Hypothèses'!$C$22:$V$41,16,FALSE),0),"")</f>
        <v/>
      </c>
    </row>
    <row r="46" spans="1:15" x14ac:dyDescent="0.35">
      <c r="C46" s="132" t="str">
        <f t="shared" si="6"/>
        <v/>
      </c>
      <c r="D46" s="133" t="str">
        <f>IFERROR(IF(VLOOKUP('12. Waterfall'!$C46,'12. Hypothèses'!$C$22:$V$41,11,FALSE)='12. Waterfall'!D$43,VLOOKUP('12. Waterfall'!$C46,'12. Hypothèses'!$C$22:$V$41,12,FALSE)+VLOOKUP($C46,'12. Hypothèses'!$C$22:$V$41,16,FALSE),0),"")</f>
        <v/>
      </c>
      <c r="E46" s="133" t="str">
        <f>IFERROR(IF(VLOOKUP('12. Waterfall'!$C46,'12. Hypothèses'!$C$22:$V$41,11,FALSE)='12. Waterfall'!E$43,VLOOKUP('12. Waterfall'!$C46,'12. Hypothèses'!$C$22:$V$41,12,FALSE)+VLOOKUP($C46,'12. Hypothèses'!$C$22:$V$41,16,FALSE),0),"")</f>
        <v/>
      </c>
      <c r="F46" s="133" t="str">
        <f>IFERROR(IF(VLOOKUP('12. Waterfall'!$C46,'12. Hypothèses'!$C$22:$V$41,11,FALSE)='12. Waterfall'!F$43,VLOOKUP('12. Waterfall'!$C46,'12. Hypothèses'!$C$22:$V$41,12,FALSE)+VLOOKUP($C46,'12. Hypothèses'!$C$22:$V$41,16,FALSE),0),"")</f>
        <v/>
      </c>
      <c r="G46" s="133" t="str">
        <f>IFERROR(IF(VLOOKUP('12. Waterfall'!$C46,'12. Hypothèses'!$C$22:$V$41,11,FALSE)='12. Waterfall'!G$43,VLOOKUP('12. Waterfall'!$C46,'12. Hypothèses'!$C$22:$V$41,12,FALSE)+VLOOKUP($C46,'12. Hypothèses'!$C$22:$V$41,16,FALSE),0),"")</f>
        <v/>
      </c>
      <c r="H46" s="134" t="str">
        <f>IFERROR(IF(VLOOKUP('12. Waterfall'!$C46,'12. Hypothèses'!$C$22:$V$41,11,FALSE)='12. Waterfall'!H$43,VLOOKUP('12. Waterfall'!$C46,'12. Hypothèses'!$C$22:$V$41,12,FALSE)+VLOOKUP($C46,'12. Hypothèses'!$C$22:$V$41,16,FALSE),0),"")</f>
        <v/>
      </c>
      <c r="I46" s="134" t="str">
        <f>IFERROR(IF(VLOOKUP('12. Waterfall'!$C46,'12. Hypothèses'!$C$22:$V$41,11,FALSE)='12. Waterfall'!I$43,VLOOKUP('12. Waterfall'!$C46,'12. Hypothèses'!$C$22:$V$41,12,FALSE)+VLOOKUP($C46,'12. Hypothèses'!$C$22:$V$41,16,FALSE),0),"")</f>
        <v/>
      </c>
      <c r="J46" s="134" t="str">
        <f>IFERROR(IF(VLOOKUP('12. Waterfall'!$C46,'12. Hypothèses'!$C$22:$V$41,11,FALSE)='12. Waterfall'!J$43,VLOOKUP('12. Waterfall'!$C46,'12. Hypothèses'!$C$22:$V$41,12,FALSE)+VLOOKUP($C46,'12. Hypothèses'!$C$22:$V$41,16,FALSE),0),"")</f>
        <v/>
      </c>
      <c r="K46" s="134" t="str">
        <f>IFERROR(IF(VLOOKUP('12. Waterfall'!$C46,'12. Hypothèses'!$C$22:$V$41,11,FALSE)='12. Waterfall'!K$43,VLOOKUP('12. Waterfall'!$C46,'12. Hypothèses'!$C$22:$V$41,12,FALSE)+VLOOKUP($C46,'12. Hypothèses'!$C$22:$V$41,16,FALSE),0),"")</f>
        <v/>
      </c>
      <c r="L46" s="134" t="str">
        <f>IFERROR(IF(VLOOKUP('12. Waterfall'!$C46,'12. Hypothèses'!$C$22:$V$41,11,FALSE)='12. Waterfall'!L$43,VLOOKUP('12. Waterfall'!$C46,'12. Hypothèses'!$C$22:$V$41,12,FALSE)+VLOOKUP($C46,'12. Hypothèses'!$C$22:$V$41,16,FALSE),0),"")</f>
        <v/>
      </c>
      <c r="M46" s="133" t="str">
        <f>IFERROR(IF(VLOOKUP('12. Waterfall'!$C46,'12. Hypothèses'!$C$22:$V$41,11,FALSE)='12. Waterfall'!M$43,VLOOKUP('12. Waterfall'!$C46,'12. Hypothèses'!$C$22:$V$41,12,FALSE)+VLOOKUP($C46,'12. Hypothèses'!$C$22:$V$41,16,FALSE),0),"")</f>
        <v/>
      </c>
    </row>
    <row r="47" spans="1:15" x14ac:dyDescent="0.35">
      <c r="C47" s="132" t="str">
        <f t="shared" si="6"/>
        <v/>
      </c>
      <c r="D47" s="133" t="str">
        <f>IFERROR(IF(VLOOKUP('12. Waterfall'!$C47,'12. Hypothèses'!$C$22:$V$41,11,FALSE)='12. Waterfall'!D$43,VLOOKUP('12. Waterfall'!$C47,'12. Hypothèses'!$C$22:$V$41,12,FALSE)+VLOOKUP($C47,'12. Hypothèses'!$C$22:$V$41,16,FALSE),0),"")</f>
        <v/>
      </c>
      <c r="E47" s="133" t="str">
        <f>IFERROR(IF(VLOOKUP('12. Waterfall'!$C47,'12. Hypothèses'!$C$22:$V$41,11,FALSE)='12. Waterfall'!E$43,VLOOKUP('12. Waterfall'!$C47,'12. Hypothèses'!$C$22:$V$41,12,FALSE)+VLOOKUP($C47,'12. Hypothèses'!$C$22:$V$41,16,FALSE),0),"")</f>
        <v/>
      </c>
      <c r="F47" s="133" t="str">
        <f>IFERROR(IF(VLOOKUP('12. Waterfall'!$C47,'12. Hypothèses'!$C$22:$V$41,11,FALSE)='12. Waterfall'!F$43,VLOOKUP('12. Waterfall'!$C47,'12. Hypothèses'!$C$22:$V$41,12,FALSE)+VLOOKUP($C47,'12. Hypothèses'!$C$22:$V$41,16,FALSE),0),"")</f>
        <v/>
      </c>
      <c r="G47" s="133" t="str">
        <f>IFERROR(IF(VLOOKUP('12. Waterfall'!$C47,'12. Hypothèses'!$C$22:$V$41,11,FALSE)='12. Waterfall'!G$43,VLOOKUP('12. Waterfall'!$C47,'12. Hypothèses'!$C$22:$V$41,12,FALSE)+VLOOKUP($C47,'12. Hypothèses'!$C$22:$V$41,16,FALSE),0),"")</f>
        <v/>
      </c>
      <c r="H47" s="134" t="str">
        <f>IFERROR(IF(VLOOKUP('12. Waterfall'!$C47,'12. Hypothèses'!$C$22:$V$41,11,FALSE)='12. Waterfall'!H$43,VLOOKUP('12. Waterfall'!$C47,'12. Hypothèses'!$C$22:$V$41,12,FALSE)+VLOOKUP($C47,'12. Hypothèses'!$C$22:$V$41,16,FALSE),0),"")</f>
        <v/>
      </c>
      <c r="I47" s="134" t="str">
        <f>IFERROR(IF(VLOOKUP('12. Waterfall'!$C47,'12. Hypothèses'!$C$22:$V$41,11,FALSE)='12. Waterfall'!I$43,VLOOKUP('12. Waterfall'!$C47,'12. Hypothèses'!$C$22:$V$41,12,FALSE)+VLOOKUP($C47,'12. Hypothèses'!$C$22:$V$41,16,FALSE),0),"")</f>
        <v/>
      </c>
      <c r="J47" s="134" t="str">
        <f>IFERROR(IF(VLOOKUP('12. Waterfall'!$C47,'12. Hypothèses'!$C$22:$V$41,11,FALSE)='12. Waterfall'!J$43,VLOOKUP('12. Waterfall'!$C47,'12. Hypothèses'!$C$22:$V$41,12,FALSE)+VLOOKUP($C47,'12. Hypothèses'!$C$22:$V$41,16,FALSE),0),"")</f>
        <v/>
      </c>
      <c r="K47" s="134" t="str">
        <f>IFERROR(IF(VLOOKUP('12. Waterfall'!$C47,'12. Hypothèses'!$C$22:$V$41,11,FALSE)='12. Waterfall'!K$43,VLOOKUP('12. Waterfall'!$C47,'12. Hypothèses'!$C$22:$V$41,12,FALSE)+VLOOKUP($C47,'12. Hypothèses'!$C$22:$V$41,16,FALSE),0),"")</f>
        <v/>
      </c>
      <c r="L47" s="134" t="str">
        <f>IFERROR(IF(VLOOKUP('12. Waterfall'!$C47,'12. Hypothèses'!$C$22:$V$41,11,FALSE)='12. Waterfall'!L$43,VLOOKUP('12. Waterfall'!$C47,'12. Hypothèses'!$C$22:$V$41,12,FALSE)+VLOOKUP($C47,'12. Hypothèses'!$C$22:$V$41,16,FALSE),0),"")</f>
        <v/>
      </c>
      <c r="M47" s="133" t="str">
        <f>IFERROR(IF(VLOOKUP('12. Waterfall'!$C47,'12. Hypothèses'!$C$22:$V$41,11,FALSE)='12. Waterfall'!M$43,VLOOKUP('12. Waterfall'!$C47,'12. Hypothèses'!$C$22:$V$41,12,FALSE)+VLOOKUP($C47,'12. Hypothèses'!$C$22:$V$41,16,FALSE),0),"")</f>
        <v/>
      </c>
    </row>
    <row r="48" spans="1:15" x14ac:dyDescent="0.35">
      <c r="C48" s="132" t="str">
        <f t="shared" si="6"/>
        <v/>
      </c>
      <c r="D48" s="133" t="str">
        <f>IFERROR(IF(VLOOKUP('12. Waterfall'!$C48,'12. Hypothèses'!$C$22:$V$41,11,FALSE)='12. Waterfall'!D$43,VLOOKUP('12. Waterfall'!$C48,'12. Hypothèses'!$C$22:$V$41,12,FALSE)+VLOOKUP($C48,'12. Hypothèses'!$C$22:$V$41,16,FALSE),0),"")</f>
        <v/>
      </c>
      <c r="E48" s="133" t="str">
        <f>IFERROR(IF(VLOOKUP('12. Waterfall'!$C48,'12. Hypothèses'!$C$22:$V$41,11,FALSE)='12. Waterfall'!E$43,VLOOKUP('12. Waterfall'!$C48,'12. Hypothèses'!$C$22:$V$41,12,FALSE)+VLOOKUP($C48,'12. Hypothèses'!$C$22:$V$41,16,FALSE),0),"")</f>
        <v/>
      </c>
      <c r="F48" s="133" t="str">
        <f>IFERROR(IF(VLOOKUP('12. Waterfall'!$C48,'12. Hypothèses'!$C$22:$V$41,11,FALSE)='12. Waterfall'!F$43,VLOOKUP('12. Waterfall'!$C48,'12. Hypothèses'!$C$22:$V$41,12,FALSE)+VLOOKUP($C48,'12. Hypothèses'!$C$22:$V$41,16,FALSE),0),"")</f>
        <v/>
      </c>
      <c r="G48" s="133" t="str">
        <f>IFERROR(IF(VLOOKUP('12. Waterfall'!$C48,'12. Hypothèses'!$C$22:$V$41,11,FALSE)='12. Waterfall'!G$43,VLOOKUP('12. Waterfall'!$C48,'12. Hypothèses'!$C$22:$V$41,12,FALSE)+VLOOKUP($C48,'12. Hypothèses'!$C$22:$V$41,16,FALSE),0),"")</f>
        <v/>
      </c>
      <c r="H48" s="134" t="str">
        <f>IFERROR(IF(VLOOKUP('12. Waterfall'!$C48,'12. Hypothèses'!$C$22:$V$41,11,FALSE)='12. Waterfall'!H$43,VLOOKUP('12. Waterfall'!$C48,'12. Hypothèses'!$C$22:$V$41,12,FALSE)+VLOOKUP($C48,'12. Hypothèses'!$C$22:$V$41,16,FALSE),0),"")</f>
        <v/>
      </c>
      <c r="I48" s="134" t="str">
        <f>IFERROR(IF(VLOOKUP('12. Waterfall'!$C48,'12. Hypothèses'!$C$22:$V$41,11,FALSE)='12. Waterfall'!I$43,VLOOKUP('12. Waterfall'!$C48,'12. Hypothèses'!$C$22:$V$41,12,FALSE)+VLOOKUP($C48,'12. Hypothèses'!$C$22:$V$41,16,FALSE),0),"")</f>
        <v/>
      </c>
      <c r="J48" s="134" t="str">
        <f>IFERROR(IF(VLOOKUP('12. Waterfall'!$C48,'12. Hypothèses'!$C$22:$V$41,11,FALSE)='12. Waterfall'!J$43,VLOOKUP('12. Waterfall'!$C48,'12. Hypothèses'!$C$22:$V$41,12,FALSE)+VLOOKUP($C48,'12. Hypothèses'!$C$22:$V$41,16,FALSE),0),"")</f>
        <v/>
      </c>
      <c r="K48" s="134" t="str">
        <f>IFERROR(IF(VLOOKUP('12. Waterfall'!$C48,'12. Hypothèses'!$C$22:$V$41,11,FALSE)='12. Waterfall'!K$43,VLOOKUP('12. Waterfall'!$C48,'12. Hypothèses'!$C$22:$V$41,12,FALSE)+VLOOKUP($C48,'12. Hypothèses'!$C$22:$V$41,16,FALSE),0),"")</f>
        <v/>
      </c>
      <c r="L48" s="134" t="str">
        <f>IFERROR(IF(VLOOKUP('12. Waterfall'!$C48,'12. Hypothèses'!$C$22:$V$41,11,FALSE)='12. Waterfall'!L$43,VLOOKUP('12. Waterfall'!$C48,'12. Hypothèses'!$C$22:$V$41,12,FALSE)+VLOOKUP($C48,'12. Hypothèses'!$C$22:$V$41,16,FALSE),0),"")</f>
        <v/>
      </c>
      <c r="M48" s="134" t="str">
        <f>IFERROR(IF(VLOOKUP('12. Waterfall'!$C48,'12. Hypothèses'!$C$22:$V$41,11,FALSE)='12. Waterfall'!M$43,VLOOKUP('12. Waterfall'!$C48,'12. Hypothèses'!$C$22:$V$41,12,FALSE)+VLOOKUP($C48,'12. Hypothèses'!$C$22:$V$41,16,FALSE),0),"")</f>
        <v/>
      </c>
    </row>
    <row r="49" spans="1:22" x14ac:dyDescent="0.35">
      <c r="C49" s="132" t="str">
        <f t="shared" si="6"/>
        <v/>
      </c>
      <c r="D49" s="133" t="str">
        <f>IFERROR(IF(VLOOKUP('12. Waterfall'!$C49,'12. Hypothèses'!$C$22:$V$41,11,FALSE)='12. Waterfall'!D$43,VLOOKUP('12. Waterfall'!$C49,'12. Hypothèses'!$C$22:$V$41,12,FALSE)+VLOOKUP($C49,'12. Hypothèses'!$C$22:$V$41,16,FALSE),0),"")</f>
        <v/>
      </c>
      <c r="E49" s="133" t="str">
        <f>IFERROR(IF(VLOOKUP('12. Waterfall'!$C49,'12. Hypothèses'!$C$22:$V$41,11,FALSE)='12. Waterfall'!E$43,VLOOKUP('12. Waterfall'!$C49,'12. Hypothèses'!$C$22:$V$41,12,FALSE)+VLOOKUP($C49,'12. Hypothèses'!$C$22:$V$41,16,FALSE),0),"")</f>
        <v/>
      </c>
      <c r="F49" s="133" t="str">
        <f>IFERROR(IF(VLOOKUP('12. Waterfall'!$C49,'12. Hypothèses'!$C$22:$V$41,11,FALSE)='12. Waterfall'!F$43,VLOOKUP('12. Waterfall'!$C49,'12. Hypothèses'!$C$22:$V$41,12,FALSE)+VLOOKUP($C49,'12. Hypothèses'!$C$22:$V$41,16,FALSE),0),"")</f>
        <v/>
      </c>
      <c r="G49" s="133" t="str">
        <f>IFERROR(IF(VLOOKUP('12. Waterfall'!$C49,'12. Hypothèses'!$C$22:$V$41,11,FALSE)='12. Waterfall'!G$43,VLOOKUP('12. Waterfall'!$C49,'12. Hypothèses'!$C$22:$V$41,12,FALSE)+VLOOKUP($C49,'12. Hypothèses'!$C$22:$V$41,16,FALSE),0),"")</f>
        <v/>
      </c>
      <c r="H49" s="134" t="str">
        <f>IFERROR(IF(VLOOKUP('12. Waterfall'!$C49,'12. Hypothèses'!$C$22:$V$41,11,FALSE)='12. Waterfall'!H$43,VLOOKUP('12. Waterfall'!$C49,'12. Hypothèses'!$C$22:$V$41,12,FALSE)+VLOOKUP($C49,'12. Hypothèses'!$C$22:$V$41,16,FALSE),0),"")</f>
        <v/>
      </c>
      <c r="I49" s="134" t="str">
        <f>IFERROR(IF(VLOOKUP('12. Waterfall'!$C49,'12. Hypothèses'!$C$22:$V$41,11,FALSE)='12. Waterfall'!I$43,VLOOKUP('12. Waterfall'!$C49,'12. Hypothèses'!$C$22:$V$41,12,FALSE)+VLOOKUP($C49,'12. Hypothèses'!$C$22:$V$41,16,FALSE),0),"")</f>
        <v/>
      </c>
      <c r="J49" s="134" t="str">
        <f>IFERROR(IF(VLOOKUP('12. Waterfall'!$C49,'12. Hypothèses'!$C$22:$V$41,11,FALSE)='12. Waterfall'!J$43,VLOOKUP('12. Waterfall'!$C49,'12. Hypothèses'!$C$22:$V$41,12,FALSE)+VLOOKUP($C49,'12. Hypothèses'!$C$22:$V$41,16,FALSE),0),"")</f>
        <v/>
      </c>
      <c r="K49" s="134" t="str">
        <f>IFERROR(IF(VLOOKUP('12. Waterfall'!$C49,'12. Hypothèses'!$C$22:$V$41,11,FALSE)='12. Waterfall'!K$43,VLOOKUP('12. Waterfall'!$C49,'12. Hypothèses'!$C$22:$V$41,12,FALSE)+VLOOKUP($C49,'12. Hypothèses'!$C$22:$V$41,16,FALSE),0),"")</f>
        <v/>
      </c>
      <c r="L49" s="134" t="str">
        <f>IFERROR(IF(VLOOKUP('12. Waterfall'!$C49,'12. Hypothèses'!$C$22:$V$41,11,FALSE)='12. Waterfall'!L$43,VLOOKUP('12. Waterfall'!$C49,'12. Hypothèses'!$C$22:$V$41,12,FALSE)+VLOOKUP($C49,'12. Hypothèses'!$C$22:$V$41,16,FALSE),0),"")</f>
        <v/>
      </c>
      <c r="M49" s="133" t="str">
        <f>IFERROR(IF(VLOOKUP('12. Waterfall'!$C49,'12. Hypothèses'!$C$22:$V$41,11,FALSE)='12. Waterfall'!M$43,VLOOKUP('12. Waterfall'!$C49,'12. Hypothèses'!$C$22:$V$41,12,FALSE)+VLOOKUP($C49,'12. Hypothèses'!$C$22:$V$41,16,FALSE),0),"")</f>
        <v/>
      </c>
    </row>
    <row r="50" spans="1:22" x14ac:dyDescent="0.35">
      <c r="C50" s="132" t="str">
        <f t="shared" si="6"/>
        <v/>
      </c>
      <c r="D50" s="133" t="str">
        <f>IFERROR(IF(VLOOKUP('12. Waterfall'!$C50,'12. Hypothèses'!$C$22:$V$41,11,FALSE)='12. Waterfall'!D$43,VLOOKUP('12. Waterfall'!$C50,'12. Hypothèses'!$C$22:$V$41,12,FALSE)+VLOOKUP($C50,'12. Hypothèses'!$C$22:$V$41,16,FALSE),0),"")</f>
        <v/>
      </c>
      <c r="E50" s="133" t="str">
        <f>IFERROR(IF(VLOOKUP('12. Waterfall'!$C50,'12. Hypothèses'!$C$22:$V$41,11,FALSE)='12. Waterfall'!E$43,VLOOKUP('12. Waterfall'!$C50,'12. Hypothèses'!$C$22:$V$41,12,FALSE)+VLOOKUP($C50,'12. Hypothèses'!$C$22:$V$41,16,FALSE),0),"")</f>
        <v/>
      </c>
      <c r="F50" s="133" t="str">
        <f>IFERROR(IF(VLOOKUP('12. Waterfall'!$C50,'12. Hypothèses'!$C$22:$V$41,11,FALSE)='12. Waterfall'!F$43,VLOOKUP('12. Waterfall'!$C50,'12. Hypothèses'!$C$22:$V$41,12,FALSE)+VLOOKUP($C50,'12. Hypothèses'!$C$22:$V$41,16,FALSE),0),"")</f>
        <v/>
      </c>
      <c r="G50" s="133" t="str">
        <f>IFERROR(IF(VLOOKUP('12. Waterfall'!$C50,'12. Hypothèses'!$C$22:$V$41,11,FALSE)='12. Waterfall'!G$43,VLOOKUP('12. Waterfall'!$C50,'12. Hypothèses'!$C$22:$V$41,12,FALSE)+VLOOKUP($C50,'12. Hypothèses'!$C$22:$V$41,16,FALSE),0),"")</f>
        <v/>
      </c>
      <c r="H50" s="134" t="str">
        <f>IFERROR(IF(VLOOKUP('12. Waterfall'!$C50,'12. Hypothèses'!$C$22:$V$41,11,FALSE)='12. Waterfall'!H$43,VLOOKUP('12. Waterfall'!$C50,'12. Hypothèses'!$C$22:$V$41,12,FALSE)+VLOOKUP($C50,'12. Hypothèses'!$C$22:$V$41,16,FALSE),0),"")</f>
        <v/>
      </c>
      <c r="I50" s="134" t="str">
        <f>IFERROR(IF(VLOOKUP('12. Waterfall'!$C50,'12. Hypothèses'!$C$22:$V$41,11,FALSE)='12. Waterfall'!I$43,VLOOKUP('12. Waterfall'!$C50,'12. Hypothèses'!$C$22:$V$41,12,FALSE)+VLOOKUP($C50,'12. Hypothèses'!$C$22:$V$41,16,FALSE),0),"")</f>
        <v/>
      </c>
      <c r="J50" s="134" t="str">
        <f>IFERROR(IF(VLOOKUP('12. Waterfall'!$C50,'12. Hypothèses'!$C$22:$V$41,11,FALSE)='12. Waterfall'!J$43,VLOOKUP('12. Waterfall'!$C50,'12. Hypothèses'!$C$22:$V$41,12,FALSE)+VLOOKUP($C50,'12. Hypothèses'!$C$22:$V$41,16,FALSE),0),"")</f>
        <v/>
      </c>
      <c r="K50" s="134" t="str">
        <f>IFERROR(IF(VLOOKUP('12. Waterfall'!$C50,'12. Hypothèses'!$C$22:$V$41,11,FALSE)='12. Waterfall'!K$43,VLOOKUP('12. Waterfall'!$C50,'12. Hypothèses'!$C$22:$V$41,12,FALSE)+VLOOKUP($C50,'12. Hypothèses'!$C$22:$V$41,16,FALSE),0),"")</f>
        <v/>
      </c>
      <c r="L50" s="134" t="str">
        <f>IFERROR(IF(VLOOKUP('12. Waterfall'!$C50,'12. Hypothèses'!$C$22:$V$41,11,FALSE)='12. Waterfall'!L$43,VLOOKUP('12. Waterfall'!$C50,'12. Hypothèses'!$C$22:$V$41,12,FALSE)+VLOOKUP($C50,'12. Hypothèses'!$C$22:$V$41,16,FALSE),0),"")</f>
        <v/>
      </c>
      <c r="M50" s="133" t="str">
        <f>IFERROR(IF(VLOOKUP('12. Waterfall'!$C50,'12. Hypothèses'!$C$22:$V$41,11,FALSE)='12. Waterfall'!M$43,VLOOKUP('12. Waterfall'!$C50,'12. Hypothèses'!$C$22:$V$41,12,FALSE)+VLOOKUP($C50,'12. Hypothèses'!$C$22:$V$41,16,FALSE),0),"")</f>
        <v/>
      </c>
    </row>
    <row r="51" spans="1:22" x14ac:dyDescent="0.35">
      <c r="C51" s="132" t="str">
        <f t="shared" si="6"/>
        <v/>
      </c>
      <c r="D51" s="133" t="str">
        <f>IFERROR(IF(VLOOKUP('12. Waterfall'!$C51,'12. Hypothèses'!$C$22:$V$41,11,FALSE)='12. Waterfall'!D$43,VLOOKUP('12. Waterfall'!$C51,'12. Hypothèses'!$C$22:$V$41,12,FALSE)+VLOOKUP($C51,'12. Hypothèses'!$C$22:$V$41,16,FALSE),0),"")</f>
        <v/>
      </c>
      <c r="E51" s="133" t="str">
        <f>IFERROR(IF(VLOOKUP('12. Waterfall'!$C51,'12. Hypothèses'!$C$22:$V$41,11,FALSE)='12. Waterfall'!E$43,VLOOKUP('12. Waterfall'!$C51,'12. Hypothèses'!$C$22:$V$41,12,FALSE)+VLOOKUP($C51,'12. Hypothèses'!$C$22:$V$41,16,FALSE),0),"")</f>
        <v/>
      </c>
      <c r="F51" s="133" t="str">
        <f>IFERROR(IF(VLOOKUP('12. Waterfall'!$C51,'12. Hypothèses'!$C$22:$V$41,11,FALSE)='12. Waterfall'!F$43,VLOOKUP('12. Waterfall'!$C51,'12. Hypothèses'!$C$22:$V$41,12,FALSE)+VLOOKUP($C51,'12. Hypothèses'!$C$22:$V$41,16,FALSE),0),"")</f>
        <v/>
      </c>
      <c r="G51" s="133" t="str">
        <f>IFERROR(IF(VLOOKUP('12. Waterfall'!$C51,'12. Hypothèses'!$C$22:$V$41,11,FALSE)='12. Waterfall'!G$43,VLOOKUP('12. Waterfall'!$C51,'12. Hypothèses'!$C$22:$V$41,12,FALSE)+VLOOKUP($C51,'12. Hypothèses'!$C$22:$V$41,16,FALSE),0),"")</f>
        <v/>
      </c>
      <c r="H51" s="134" t="str">
        <f>IFERROR(IF(VLOOKUP('12. Waterfall'!$C51,'12. Hypothèses'!$C$22:$V$41,11,FALSE)='12. Waterfall'!H$43,VLOOKUP('12. Waterfall'!$C51,'12. Hypothèses'!$C$22:$V$41,12,FALSE)+VLOOKUP($C51,'12. Hypothèses'!$C$22:$V$41,16,FALSE),0),"")</f>
        <v/>
      </c>
      <c r="I51" s="134" t="str">
        <f>IFERROR(IF(VLOOKUP('12. Waterfall'!$C51,'12. Hypothèses'!$C$22:$V$41,11,FALSE)='12. Waterfall'!I$43,VLOOKUP('12. Waterfall'!$C51,'12. Hypothèses'!$C$22:$V$41,12,FALSE)+VLOOKUP($C51,'12. Hypothèses'!$C$22:$V$41,16,FALSE),0),"")</f>
        <v/>
      </c>
      <c r="J51" s="134" t="str">
        <f>IFERROR(IF(VLOOKUP('12. Waterfall'!$C51,'12. Hypothèses'!$C$22:$V$41,11,FALSE)='12. Waterfall'!J$43,VLOOKUP('12. Waterfall'!$C51,'12. Hypothèses'!$C$22:$V$41,12,FALSE)+VLOOKUP($C51,'12. Hypothèses'!$C$22:$V$41,16,FALSE),0),"")</f>
        <v/>
      </c>
      <c r="K51" s="134" t="str">
        <f>IFERROR(IF(VLOOKUP('12. Waterfall'!$C51,'12. Hypothèses'!$C$22:$V$41,11,FALSE)='12. Waterfall'!K$43,VLOOKUP('12. Waterfall'!$C51,'12. Hypothèses'!$C$22:$V$41,12,FALSE)+VLOOKUP($C51,'12. Hypothèses'!$C$22:$V$41,16,FALSE),0),"")</f>
        <v/>
      </c>
      <c r="L51" s="134" t="str">
        <f>IFERROR(IF(VLOOKUP('12. Waterfall'!$C51,'12. Hypothèses'!$C$22:$V$41,11,FALSE)='12. Waterfall'!L$43,VLOOKUP('12. Waterfall'!$C51,'12. Hypothèses'!$C$22:$V$41,12,FALSE)+VLOOKUP($C51,'12. Hypothèses'!$C$22:$V$41,16,FALSE),0),"")</f>
        <v/>
      </c>
      <c r="M51" s="133" t="str">
        <f>IFERROR(IF(VLOOKUP('12. Waterfall'!$C51,'12. Hypothèses'!$C$22:$V$41,11,FALSE)='12. Waterfall'!M$43,VLOOKUP('12. Waterfall'!$C51,'12. Hypothèses'!$C$22:$V$41,12,FALSE)+VLOOKUP($C51,'12. Hypothèses'!$C$22:$V$41,16,FALSE),0),"")</f>
        <v/>
      </c>
    </row>
    <row r="52" spans="1:22" x14ac:dyDescent="0.35">
      <c r="C52" s="132" t="str">
        <f t="shared" si="6"/>
        <v/>
      </c>
      <c r="D52" s="133" t="str">
        <f>IFERROR(IF(VLOOKUP('12. Waterfall'!$C52,'12. Hypothèses'!$C$22:$V$41,11,FALSE)='12. Waterfall'!D$43,VLOOKUP('12. Waterfall'!$C52,'12. Hypothèses'!$C$22:$V$41,12,FALSE)+VLOOKUP($C52,'12. Hypothèses'!$C$22:$V$41,16,FALSE),0),"")</f>
        <v/>
      </c>
      <c r="E52" s="133" t="str">
        <f>IFERROR(IF(VLOOKUP('12. Waterfall'!$C52,'12. Hypothèses'!$C$22:$V$41,11,FALSE)='12. Waterfall'!E$43,VLOOKUP('12. Waterfall'!$C52,'12. Hypothèses'!$C$22:$V$41,12,FALSE)+VLOOKUP($C52,'12. Hypothèses'!$C$22:$V$41,16,FALSE),0),"")</f>
        <v/>
      </c>
      <c r="F52" s="133" t="str">
        <f>IFERROR(IF(VLOOKUP('12. Waterfall'!$C52,'12. Hypothèses'!$C$22:$V$41,11,FALSE)='12. Waterfall'!F$43,VLOOKUP('12. Waterfall'!$C52,'12. Hypothèses'!$C$22:$V$41,12,FALSE)+VLOOKUP($C52,'12. Hypothèses'!$C$22:$V$41,16,FALSE),0),"")</f>
        <v/>
      </c>
      <c r="G52" s="133" t="str">
        <f>IFERROR(IF(VLOOKUP('12. Waterfall'!$C52,'12. Hypothèses'!$C$22:$V$41,11,FALSE)='12. Waterfall'!G$43,VLOOKUP('12. Waterfall'!$C52,'12. Hypothèses'!$C$22:$V$41,12,FALSE)+VLOOKUP($C52,'12. Hypothèses'!$C$22:$V$41,16,FALSE),0),"")</f>
        <v/>
      </c>
      <c r="H52" s="134" t="str">
        <f>IFERROR(IF(VLOOKUP('12. Waterfall'!$C52,'12. Hypothèses'!$C$22:$V$41,11,FALSE)='12. Waterfall'!H$43,VLOOKUP('12. Waterfall'!$C52,'12. Hypothèses'!$C$22:$V$41,12,FALSE)+VLOOKUP($C52,'12. Hypothèses'!$C$22:$V$41,16,FALSE),0),"")</f>
        <v/>
      </c>
      <c r="I52" s="134" t="str">
        <f>IFERROR(IF(VLOOKUP('12. Waterfall'!$C52,'12. Hypothèses'!$C$22:$V$41,11,FALSE)='12. Waterfall'!I$43,VLOOKUP('12. Waterfall'!$C52,'12. Hypothèses'!$C$22:$V$41,12,FALSE)+VLOOKUP($C52,'12. Hypothèses'!$C$22:$V$41,16,FALSE),0),"")</f>
        <v/>
      </c>
      <c r="J52" s="134" t="str">
        <f>IFERROR(IF(VLOOKUP('12. Waterfall'!$C52,'12. Hypothèses'!$C$22:$V$41,11,FALSE)='12. Waterfall'!J$43,VLOOKUP('12. Waterfall'!$C52,'12. Hypothèses'!$C$22:$V$41,12,FALSE)+VLOOKUP($C52,'12. Hypothèses'!$C$22:$V$41,16,FALSE),0),"")</f>
        <v/>
      </c>
      <c r="K52" s="134" t="str">
        <f>IFERROR(IF(VLOOKUP('12. Waterfall'!$C52,'12. Hypothèses'!$C$22:$V$41,11,FALSE)='12. Waterfall'!K$43,VLOOKUP('12. Waterfall'!$C52,'12. Hypothèses'!$C$22:$V$41,12,FALSE)+VLOOKUP($C52,'12. Hypothèses'!$C$22:$V$41,16,FALSE),0),"")</f>
        <v/>
      </c>
      <c r="L52" s="134" t="str">
        <f>IFERROR(IF(VLOOKUP('12. Waterfall'!$C52,'12. Hypothèses'!$C$22:$V$41,11,FALSE)='12. Waterfall'!L$43,VLOOKUP('12. Waterfall'!$C52,'12. Hypothèses'!$C$22:$V$41,12,FALSE)+VLOOKUP($C52,'12. Hypothèses'!$C$22:$V$41,16,FALSE),0),"")</f>
        <v/>
      </c>
      <c r="M52" s="134" t="str">
        <f>IFERROR(IF(VLOOKUP('12. Waterfall'!$C52,'12. Hypothèses'!$C$22:$V$41,11,FALSE)='12. Waterfall'!M$43,VLOOKUP('12. Waterfall'!$C52,'12. Hypothèses'!$C$22:$V$41,12,FALSE)+VLOOKUP($C52,'12. Hypothèses'!$C$22:$V$41,16,FALSE),0),"")</f>
        <v/>
      </c>
    </row>
    <row r="53" spans="1:22" x14ac:dyDescent="0.35">
      <c r="C53" s="132" t="str">
        <f t="shared" si="6"/>
        <v/>
      </c>
      <c r="D53" s="133" t="str">
        <f>IFERROR(IF(VLOOKUP('12. Waterfall'!$C53,'12. Hypothèses'!$C$22:$V$41,11,FALSE)='12. Waterfall'!D$43,VLOOKUP('12. Waterfall'!$C53,'12. Hypothèses'!$C$22:$V$41,12,FALSE)+VLOOKUP($C53,'12. Hypothèses'!$C$22:$V$41,16,FALSE),0),"")</f>
        <v/>
      </c>
      <c r="E53" s="133" t="str">
        <f>IFERROR(IF(VLOOKUP('12. Waterfall'!$C53,'12. Hypothèses'!$C$22:$V$41,11,FALSE)='12. Waterfall'!E$43,VLOOKUP('12. Waterfall'!$C53,'12. Hypothèses'!$C$22:$V$41,12,FALSE)+VLOOKUP($C53,'12. Hypothèses'!$C$22:$V$41,16,FALSE),0),"")</f>
        <v/>
      </c>
      <c r="F53" s="133" t="str">
        <f>IFERROR(IF(VLOOKUP('12. Waterfall'!$C53,'12. Hypothèses'!$C$22:$V$41,11,FALSE)='12. Waterfall'!F$43,VLOOKUP('12. Waterfall'!$C53,'12. Hypothèses'!$C$22:$V$41,12,FALSE)+VLOOKUP($C53,'12. Hypothèses'!$C$22:$V$41,16,FALSE),0),"")</f>
        <v/>
      </c>
      <c r="G53" s="133" t="str">
        <f>IFERROR(IF(VLOOKUP('12. Waterfall'!$C53,'12. Hypothèses'!$C$22:$V$41,11,FALSE)='12. Waterfall'!G$43,VLOOKUP('12. Waterfall'!$C53,'12. Hypothèses'!$C$22:$V$41,12,FALSE)+VLOOKUP($C53,'12. Hypothèses'!$C$22:$V$41,16,FALSE),0),"")</f>
        <v/>
      </c>
      <c r="H53" s="134" t="str">
        <f>IFERROR(IF(VLOOKUP('12. Waterfall'!$C53,'12. Hypothèses'!$C$22:$V$41,11,FALSE)='12. Waterfall'!H$43,VLOOKUP('12. Waterfall'!$C53,'12. Hypothèses'!$C$22:$V$41,12,FALSE)+VLOOKUP($C53,'12. Hypothèses'!$C$22:$V$41,16,FALSE),0),"")</f>
        <v/>
      </c>
      <c r="I53" s="134" t="str">
        <f>IFERROR(IF(VLOOKUP('12. Waterfall'!$C53,'12. Hypothèses'!$C$22:$V$41,11,FALSE)='12. Waterfall'!I$43,VLOOKUP('12. Waterfall'!$C53,'12. Hypothèses'!$C$22:$V$41,12,FALSE)+VLOOKUP($C53,'12. Hypothèses'!$C$22:$V$41,16,FALSE),0),"")</f>
        <v/>
      </c>
      <c r="J53" s="134" t="str">
        <f>IFERROR(IF(VLOOKUP('12. Waterfall'!$C53,'12. Hypothèses'!$C$22:$V$41,11,FALSE)='12. Waterfall'!J$43,VLOOKUP('12. Waterfall'!$C53,'12. Hypothèses'!$C$22:$V$41,12,FALSE)+VLOOKUP($C53,'12. Hypothèses'!$C$22:$V$41,16,FALSE),0),"")</f>
        <v/>
      </c>
      <c r="K53" s="134" t="str">
        <f>IFERROR(IF(VLOOKUP('12. Waterfall'!$C53,'12. Hypothèses'!$C$22:$V$41,11,FALSE)='12. Waterfall'!K$43,VLOOKUP('12. Waterfall'!$C53,'12. Hypothèses'!$C$22:$V$41,12,FALSE)+VLOOKUP($C53,'12. Hypothèses'!$C$22:$V$41,16,FALSE),0),"")</f>
        <v/>
      </c>
      <c r="L53" s="134" t="str">
        <f>IFERROR(IF(VLOOKUP('12. Waterfall'!$C53,'12. Hypothèses'!$C$22:$V$41,11,FALSE)='12. Waterfall'!L$43,VLOOKUP('12. Waterfall'!$C53,'12. Hypothèses'!$C$22:$V$41,12,FALSE)+VLOOKUP($C53,'12. Hypothèses'!$C$22:$V$41,16,FALSE),0),"")</f>
        <v/>
      </c>
      <c r="M53" s="134" t="str">
        <f>IFERROR(IF(VLOOKUP('12. Waterfall'!$C53,'12. Hypothèses'!$C$22:$V$41,11,FALSE)='12. Waterfall'!M$43,VLOOKUP('12. Waterfall'!$C53,'12. Hypothèses'!$C$22:$V$41,12,FALSE)+VLOOKUP($C53,'12. Hypothèses'!$C$22:$V$41,16,FALSE),0),"")</f>
        <v/>
      </c>
    </row>
    <row r="54" spans="1:22" x14ac:dyDescent="0.35">
      <c r="C54" s="132" t="str">
        <f t="shared" si="6"/>
        <v/>
      </c>
      <c r="D54" s="133" t="str">
        <f>IFERROR(IF(VLOOKUP('12. Waterfall'!$C54,'12. Hypothèses'!$C$22:$V$41,11,FALSE)='12. Waterfall'!D$43,VLOOKUP('12. Waterfall'!$C54,'12. Hypothèses'!$C$22:$V$41,12,FALSE)+VLOOKUP($C54,'12. Hypothèses'!$C$22:$V$41,16,FALSE),0),"")</f>
        <v/>
      </c>
      <c r="E54" s="133" t="str">
        <f>IFERROR(IF(VLOOKUP('12. Waterfall'!$C54,'12. Hypothèses'!$C$22:$V$41,11,FALSE)='12. Waterfall'!E$43,VLOOKUP('12. Waterfall'!$C54,'12. Hypothèses'!$C$22:$V$41,12,FALSE)+VLOOKUP($C54,'12. Hypothèses'!$C$22:$V$41,16,FALSE),0),"")</f>
        <v/>
      </c>
      <c r="F54" s="133" t="str">
        <f>IFERROR(IF(VLOOKUP('12. Waterfall'!$C54,'12. Hypothèses'!$C$22:$V$41,11,FALSE)='12. Waterfall'!F$43,VLOOKUP('12. Waterfall'!$C54,'12. Hypothèses'!$C$22:$V$41,12,FALSE)+VLOOKUP($C54,'12. Hypothèses'!$C$22:$V$41,16,FALSE),0),"")</f>
        <v/>
      </c>
      <c r="G54" s="133" t="str">
        <f>IFERROR(IF(VLOOKUP('12. Waterfall'!$C54,'12. Hypothèses'!$C$22:$V$41,11,FALSE)='12. Waterfall'!G$43,VLOOKUP('12. Waterfall'!$C54,'12. Hypothèses'!$C$22:$V$41,12,FALSE)+VLOOKUP($C54,'12. Hypothèses'!$C$22:$V$41,16,FALSE),0),"")</f>
        <v/>
      </c>
      <c r="H54" s="134" t="str">
        <f>IFERROR(IF(VLOOKUP('12. Waterfall'!$C54,'12. Hypothèses'!$C$22:$V$41,11,FALSE)='12. Waterfall'!H$43,VLOOKUP('12. Waterfall'!$C54,'12. Hypothèses'!$C$22:$V$41,12,FALSE)+VLOOKUP($C54,'12. Hypothèses'!$C$22:$V$41,16,FALSE),0),"")</f>
        <v/>
      </c>
      <c r="I54" s="134" t="str">
        <f>IFERROR(IF(VLOOKUP('12. Waterfall'!$C54,'12. Hypothèses'!$C$22:$V$41,11,FALSE)='12. Waterfall'!I$43,VLOOKUP('12. Waterfall'!$C54,'12. Hypothèses'!$C$22:$V$41,12,FALSE)+VLOOKUP($C54,'12. Hypothèses'!$C$22:$V$41,16,FALSE),0),"")</f>
        <v/>
      </c>
      <c r="J54" s="134" t="str">
        <f>IFERROR(IF(VLOOKUP('12. Waterfall'!$C54,'12. Hypothèses'!$C$22:$V$41,11,FALSE)='12. Waterfall'!J$43,VLOOKUP('12. Waterfall'!$C54,'12. Hypothèses'!$C$22:$V$41,12,FALSE)+VLOOKUP($C54,'12. Hypothèses'!$C$22:$V$41,16,FALSE),0),"")</f>
        <v/>
      </c>
      <c r="K54" s="134" t="str">
        <f>IFERROR(IF(VLOOKUP('12. Waterfall'!$C54,'12. Hypothèses'!$C$22:$V$41,11,FALSE)='12. Waterfall'!K$43,VLOOKUP('12. Waterfall'!$C54,'12. Hypothèses'!$C$22:$V$41,12,FALSE)+VLOOKUP($C54,'12. Hypothèses'!$C$22:$V$41,16,FALSE),0),"")</f>
        <v/>
      </c>
      <c r="L54" s="134" t="str">
        <f>IFERROR(IF(VLOOKUP('12. Waterfall'!$C54,'12. Hypothèses'!$C$22:$V$41,11,FALSE)='12. Waterfall'!L$43,VLOOKUP('12. Waterfall'!$C54,'12. Hypothèses'!$C$22:$V$41,12,FALSE)+VLOOKUP($C54,'12. Hypothèses'!$C$22:$V$41,16,FALSE),0),"")</f>
        <v/>
      </c>
      <c r="M54" s="133" t="str">
        <f>IFERROR(IF(VLOOKUP('12. Waterfall'!$C54,'12. Hypothèses'!$C$22:$V$41,11,FALSE)='12. Waterfall'!M$43,VLOOKUP('12. Waterfall'!$C54,'12. Hypothèses'!$C$22:$V$41,12,FALSE)+VLOOKUP($C54,'12. Hypothèses'!$C$22:$V$41,16,FALSE),0),"")</f>
        <v/>
      </c>
    </row>
    <row r="55" spans="1:22" s="122" customFormat="1" x14ac:dyDescent="0.35">
      <c r="A55" s="75"/>
      <c r="B55" s="75"/>
      <c r="C55" s="132" t="str">
        <f t="shared" si="6"/>
        <v/>
      </c>
      <c r="D55" s="133" t="str">
        <f>IFERROR(IF(VLOOKUP('12. Waterfall'!$C55,'12. Hypothèses'!$C$22:$V$41,11,FALSE)='12. Waterfall'!D$43,VLOOKUP('12. Waterfall'!$C55,'12. Hypothèses'!$C$22:$V$41,12,FALSE)+VLOOKUP($C55,'12. Hypothèses'!$C$22:$V$41,16,FALSE),0),"")</f>
        <v/>
      </c>
      <c r="E55" s="133" t="str">
        <f>IFERROR(IF(VLOOKUP('12. Waterfall'!$C55,'12. Hypothèses'!$C$22:$V$41,11,FALSE)='12. Waterfall'!E$43,VLOOKUP('12. Waterfall'!$C55,'12. Hypothèses'!$C$22:$V$41,12,FALSE)+VLOOKUP($C55,'12. Hypothèses'!$C$22:$V$41,16,FALSE),0),"")</f>
        <v/>
      </c>
      <c r="F55" s="133" t="str">
        <f>IFERROR(IF(VLOOKUP('12. Waterfall'!$C55,'12. Hypothèses'!$C$22:$V$41,11,FALSE)='12. Waterfall'!F$43,VLOOKUP('12. Waterfall'!$C55,'12. Hypothèses'!$C$22:$V$41,12,FALSE)+VLOOKUP($C55,'12. Hypothèses'!$C$22:$V$41,16,FALSE),0),"")</f>
        <v/>
      </c>
      <c r="G55" s="133" t="str">
        <f>IFERROR(IF(VLOOKUP('12. Waterfall'!$C55,'12. Hypothèses'!$C$22:$V$41,11,FALSE)='12. Waterfall'!G$43,VLOOKUP('12. Waterfall'!$C55,'12. Hypothèses'!$C$22:$V$41,12,FALSE)+VLOOKUP($C55,'12. Hypothèses'!$C$22:$V$41,16,FALSE),0),"")</f>
        <v/>
      </c>
      <c r="H55" s="134" t="str">
        <f>IFERROR(IF(VLOOKUP('12. Waterfall'!$C55,'12. Hypothèses'!$C$22:$V$41,11,FALSE)='12. Waterfall'!H$43,VLOOKUP('12. Waterfall'!$C55,'12. Hypothèses'!$C$22:$V$41,12,FALSE)+VLOOKUP($C55,'12. Hypothèses'!$C$22:$V$41,16,FALSE),0),"")</f>
        <v/>
      </c>
      <c r="I55" s="134" t="str">
        <f>IFERROR(IF(VLOOKUP('12. Waterfall'!$C55,'12. Hypothèses'!$C$22:$V$41,11,FALSE)='12. Waterfall'!I$43,VLOOKUP('12. Waterfall'!$C55,'12. Hypothèses'!$C$22:$V$41,12,FALSE)+VLOOKUP($C55,'12. Hypothèses'!$C$22:$V$41,16,FALSE),0),"")</f>
        <v/>
      </c>
      <c r="J55" s="134" t="str">
        <f>IFERROR(IF(VLOOKUP('12. Waterfall'!$C55,'12. Hypothèses'!$C$22:$V$41,11,FALSE)='12. Waterfall'!J$43,VLOOKUP('12. Waterfall'!$C55,'12. Hypothèses'!$C$22:$V$41,12,FALSE)+VLOOKUP($C55,'12. Hypothèses'!$C$22:$V$41,16,FALSE),0),"")</f>
        <v/>
      </c>
      <c r="K55" s="134" t="str">
        <f>IFERROR(IF(VLOOKUP('12. Waterfall'!$C55,'12. Hypothèses'!$C$22:$V$41,11,FALSE)='12. Waterfall'!K$43,VLOOKUP('12. Waterfall'!$C55,'12. Hypothèses'!$C$22:$V$41,12,FALSE)+VLOOKUP($C55,'12. Hypothèses'!$C$22:$V$41,16,FALSE),0),"")</f>
        <v/>
      </c>
      <c r="L55" s="134" t="str">
        <f>IFERROR(IF(VLOOKUP('12. Waterfall'!$C55,'12. Hypothèses'!$C$22:$V$41,11,FALSE)='12. Waterfall'!L$43,VLOOKUP('12. Waterfall'!$C55,'12. Hypothèses'!$C$22:$V$41,12,FALSE)+VLOOKUP($C55,'12. Hypothèses'!$C$22:$V$41,16,FALSE),0),"")</f>
        <v/>
      </c>
      <c r="M55" s="133" t="str">
        <f>IFERROR(IF(VLOOKUP('12. Waterfall'!$C55,'12. Hypothèses'!$C$22:$V$41,11,FALSE)='12. Waterfall'!M$43,VLOOKUP('12. Waterfall'!$C55,'12. Hypothèses'!$C$22:$V$41,12,FALSE)+VLOOKUP($C55,'12. Hypothèses'!$C$22:$V$41,16,FALSE),0),"")</f>
        <v/>
      </c>
      <c r="O55" s="75"/>
      <c r="P55" s="117"/>
      <c r="Q55" s="117"/>
      <c r="R55" s="117"/>
      <c r="S55" s="117"/>
      <c r="T55" s="117"/>
      <c r="U55" s="117"/>
      <c r="V55" s="117"/>
    </row>
    <row r="56" spans="1:22" s="122" customFormat="1" x14ac:dyDescent="0.35">
      <c r="A56" s="75"/>
      <c r="B56" s="75"/>
      <c r="C56" s="132" t="str">
        <f t="shared" si="6"/>
        <v/>
      </c>
      <c r="D56" s="133" t="str">
        <f>IFERROR(IF(VLOOKUP('12. Waterfall'!$C56,'12. Hypothèses'!$C$22:$V$41,11,FALSE)='12. Waterfall'!D$43,VLOOKUP('12. Waterfall'!$C56,'12. Hypothèses'!$C$22:$V$41,12,FALSE)+VLOOKUP($C56,'12. Hypothèses'!$C$22:$V$41,16,FALSE),0),"")</f>
        <v/>
      </c>
      <c r="E56" s="133" t="str">
        <f>IFERROR(IF(VLOOKUP('12. Waterfall'!$C56,'12. Hypothèses'!$C$22:$V$41,11,FALSE)='12. Waterfall'!E$43,VLOOKUP('12. Waterfall'!$C56,'12. Hypothèses'!$C$22:$V$41,12,FALSE)+VLOOKUP($C56,'12. Hypothèses'!$C$22:$V$41,16,FALSE),0),"")</f>
        <v/>
      </c>
      <c r="F56" s="133" t="str">
        <f>IFERROR(IF(VLOOKUP('12. Waterfall'!$C56,'12. Hypothèses'!$C$22:$V$41,11,FALSE)='12. Waterfall'!F$43,VLOOKUP('12. Waterfall'!$C56,'12. Hypothèses'!$C$22:$V$41,12,FALSE)+VLOOKUP($C56,'12. Hypothèses'!$C$22:$V$41,16,FALSE),0),"")</f>
        <v/>
      </c>
      <c r="G56" s="133" t="str">
        <f>IFERROR(IF(VLOOKUP('12. Waterfall'!$C56,'12. Hypothèses'!$C$22:$V$41,11,FALSE)='12. Waterfall'!G$43,VLOOKUP('12. Waterfall'!$C56,'12. Hypothèses'!$C$22:$V$41,12,FALSE)+VLOOKUP($C56,'12. Hypothèses'!$C$22:$V$41,16,FALSE),0),"")</f>
        <v/>
      </c>
      <c r="H56" s="134" t="str">
        <f>IFERROR(IF(VLOOKUP('12. Waterfall'!$C56,'12. Hypothèses'!$C$22:$V$41,11,FALSE)='12. Waterfall'!H$43,VLOOKUP('12. Waterfall'!$C56,'12. Hypothèses'!$C$22:$V$41,12,FALSE)+VLOOKUP($C56,'12. Hypothèses'!$C$22:$V$41,16,FALSE),0),"")</f>
        <v/>
      </c>
      <c r="I56" s="134" t="str">
        <f>IFERROR(IF(VLOOKUP('12. Waterfall'!$C56,'12. Hypothèses'!$C$22:$V$41,11,FALSE)='12. Waterfall'!I$43,VLOOKUP('12. Waterfall'!$C56,'12. Hypothèses'!$C$22:$V$41,12,FALSE)+VLOOKUP($C56,'12. Hypothèses'!$C$22:$V$41,16,FALSE),0),"")</f>
        <v/>
      </c>
      <c r="J56" s="134" t="str">
        <f>IFERROR(IF(VLOOKUP('12. Waterfall'!$C56,'12. Hypothèses'!$C$22:$V$41,11,FALSE)='12. Waterfall'!J$43,VLOOKUP('12. Waterfall'!$C56,'12. Hypothèses'!$C$22:$V$41,12,FALSE)+VLOOKUP($C56,'12. Hypothèses'!$C$22:$V$41,16,FALSE),0),"")</f>
        <v/>
      </c>
      <c r="K56" s="134" t="str">
        <f>IFERROR(IF(VLOOKUP('12. Waterfall'!$C56,'12. Hypothèses'!$C$22:$V$41,11,FALSE)='12. Waterfall'!K$43,VLOOKUP('12. Waterfall'!$C56,'12. Hypothèses'!$C$22:$V$41,12,FALSE)+VLOOKUP($C56,'12. Hypothèses'!$C$22:$V$41,16,FALSE),0),"")</f>
        <v/>
      </c>
      <c r="L56" s="134" t="str">
        <f>IFERROR(IF(VLOOKUP('12. Waterfall'!$C56,'12. Hypothèses'!$C$22:$V$41,11,FALSE)='12. Waterfall'!L$43,VLOOKUP('12. Waterfall'!$C56,'12. Hypothèses'!$C$22:$V$41,12,FALSE)+VLOOKUP($C56,'12. Hypothèses'!$C$22:$V$41,16,FALSE),0),"")</f>
        <v/>
      </c>
      <c r="M56" s="133" t="str">
        <f>IFERROR(IF(VLOOKUP('12. Waterfall'!$C56,'12. Hypothèses'!$C$22:$V$41,11,FALSE)='12. Waterfall'!M$43,VLOOKUP('12. Waterfall'!$C56,'12. Hypothèses'!$C$22:$V$41,12,FALSE)+VLOOKUP($C56,'12. Hypothèses'!$C$22:$V$41,16,FALSE),0),"")</f>
        <v/>
      </c>
      <c r="O56" s="75"/>
      <c r="P56" s="117"/>
      <c r="Q56" s="117"/>
      <c r="R56" s="117"/>
      <c r="S56" s="117"/>
      <c r="T56" s="117"/>
      <c r="U56" s="117"/>
      <c r="V56" s="117"/>
    </row>
    <row r="57" spans="1:22" s="122" customFormat="1" x14ac:dyDescent="0.35">
      <c r="A57" s="75"/>
      <c r="B57" s="75"/>
      <c r="C57" s="132" t="str">
        <f t="shared" si="6"/>
        <v/>
      </c>
      <c r="D57" s="133" t="str">
        <f>IFERROR(IF(VLOOKUP('12. Waterfall'!$C57,'12. Hypothèses'!$C$22:$V$41,11,FALSE)='12. Waterfall'!D$43,VLOOKUP('12. Waterfall'!$C57,'12. Hypothèses'!$C$22:$V$41,12,FALSE)+VLOOKUP($C57,'12. Hypothèses'!$C$22:$V$41,16,FALSE),0),"")</f>
        <v/>
      </c>
      <c r="E57" s="133" t="str">
        <f>IFERROR(IF(VLOOKUP('12. Waterfall'!$C57,'12. Hypothèses'!$C$22:$V$41,11,FALSE)='12. Waterfall'!E$43,VLOOKUP('12. Waterfall'!$C57,'12. Hypothèses'!$C$22:$V$41,12,FALSE)+VLOOKUP($C57,'12. Hypothèses'!$C$22:$V$41,16,FALSE),0),"")</f>
        <v/>
      </c>
      <c r="F57" s="133" t="str">
        <f>IFERROR(IF(VLOOKUP('12. Waterfall'!$C57,'12. Hypothèses'!$C$22:$V$41,11,FALSE)='12. Waterfall'!F$43,VLOOKUP('12. Waterfall'!$C57,'12. Hypothèses'!$C$22:$V$41,12,FALSE)+VLOOKUP($C57,'12. Hypothèses'!$C$22:$V$41,16,FALSE),0),"")</f>
        <v/>
      </c>
      <c r="G57" s="133" t="str">
        <f>IFERROR(IF(VLOOKUP('12. Waterfall'!$C57,'12. Hypothèses'!$C$22:$V$41,11,FALSE)='12. Waterfall'!G$43,VLOOKUP('12. Waterfall'!$C57,'12. Hypothèses'!$C$22:$V$41,12,FALSE)+VLOOKUP($C57,'12. Hypothèses'!$C$22:$V$41,16,FALSE),0),"")</f>
        <v/>
      </c>
      <c r="H57" s="134" t="str">
        <f>IFERROR(IF(VLOOKUP('12. Waterfall'!$C57,'12. Hypothèses'!$C$22:$V$41,11,FALSE)='12. Waterfall'!H$43,VLOOKUP('12. Waterfall'!$C57,'12. Hypothèses'!$C$22:$V$41,12,FALSE)+VLOOKUP($C57,'12. Hypothèses'!$C$22:$V$41,16,FALSE),0),"")</f>
        <v/>
      </c>
      <c r="I57" s="134" t="str">
        <f>IFERROR(IF(VLOOKUP('12. Waterfall'!$C57,'12. Hypothèses'!$C$22:$V$41,11,FALSE)='12. Waterfall'!I$43,VLOOKUP('12. Waterfall'!$C57,'12. Hypothèses'!$C$22:$V$41,12,FALSE)+VLOOKUP($C57,'12. Hypothèses'!$C$22:$V$41,16,FALSE),0),"")</f>
        <v/>
      </c>
      <c r="J57" s="134" t="str">
        <f>IFERROR(IF(VLOOKUP('12. Waterfall'!$C57,'12. Hypothèses'!$C$22:$V$41,11,FALSE)='12. Waterfall'!J$43,VLOOKUP('12. Waterfall'!$C57,'12. Hypothèses'!$C$22:$V$41,12,FALSE)+VLOOKUP($C57,'12. Hypothèses'!$C$22:$V$41,16,FALSE),0),"")</f>
        <v/>
      </c>
      <c r="K57" s="134" t="str">
        <f>IFERROR(IF(VLOOKUP('12. Waterfall'!$C57,'12. Hypothèses'!$C$22:$V$41,11,FALSE)='12. Waterfall'!K$43,VLOOKUP('12. Waterfall'!$C57,'12. Hypothèses'!$C$22:$V$41,12,FALSE)+VLOOKUP($C57,'12. Hypothèses'!$C$22:$V$41,16,FALSE),0),"")</f>
        <v/>
      </c>
      <c r="L57" s="134" t="str">
        <f>IFERROR(IF(VLOOKUP('12. Waterfall'!$C57,'12. Hypothèses'!$C$22:$V$41,11,FALSE)='12. Waterfall'!L$43,VLOOKUP('12. Waterfall'!$C57,'12. Hypothèses'!$C$22:$V$41,12,FALSE)+VLOOKUP($C57,'12. Hypothèses'!$C$22:$V$41,16,FALSE),0),"")</f>
        <v/>
      </c>
      <c r="M57" s="133" t="str">
        <f>IFERROR(IF(VLOOKUP('12. Waterfall'!$C57,'12. Hypothèses'!$C$22:$V$41,11,FALSE)='12. Waterfall'!M$43,VLOOKUP('12. Waterfall'!$C57,'12. Hypothèses'!$C$22:$V$41,12,FALSE)+VLOOKUP($C57,'12. Hypothèses'!$C$22:$V$41,16,FALSE),0),"")</f>
        <v/>
      </c>
      <c r="O57" s="75"/>
      <c r="P57" s="117"/>
      <c r="Q57" s="117"/>
      <c r="R57" s="117"/>
      <c r="S57" s="117"/>
      <c r="T57" s="117"/>
      <c r="U57" s="117"/>
      <c r="V57" s="117"/>
    </row>
    <row r="58" spans="1:22" s="122" customFormat="1" x14ac:dyDescent="0.35">
      <c r="A58" s="75"/>
      <c r="B58" s="75"/>
      <c r="C58" s="132" t="str">
        <f t="shared" si="6"/>
        <v/>
      </c>
      <c r="D58" s="133" t="str">
        <f>IFERROR(IF(VLOOKUP('12. Waterfall'!$C58,'12. Hypothèses'!$C$22:$V$41,11,FALSE)='12. Waterfall'!D$43,VLOOKUP('12. Waterfall'!$C58,'12. Hypothèses'!$C$22:$V$41,12,FALSE)+VLOOKUP($C58,'12. Hypothèses'!$C$22:$V$41,16,FALSE),0),"")</f>
        <v/>
      </c>
      <c r="E58" s="133" t="str">
        <f>IFERROR(IF(VLOOKUP('12. Waterfall'!$C58,'12. Hypothèses'!$C$22:$V$41,11,FALSE)='12. Waterfall'!E$43,VLOOKUP('12. Waterfall'!$C58,'12. Hypothèses'!$C$22:$V$41,12,FALSE)+VLOOKUP($C58,'12. Hypothèses'!$C$22:$V$41,16,FALSE),0),"")</f>
        <v/>
      </c>
      <c r="F58" s="133" t="str">
        <f>IFERROR(IF(VLOOKUP('12. Waterfall'!$C58,'12. Hypothèses'!$C$22:$V$41,11,FALSE)='12. Waterfall'!F$43,VLOOKUP('12. Waterfall'!$C58,'12. Hypothèses'!$C$22:$V$41,12,FALSE)+VLOOKUP($C58,'12. Hypothèses'!$C$22:$V$41,16,FALSE),0),"")</f>
        <v/>
      </c>
      <c r="G58" s="133" t="str">
        <f>IFERROR(IF(VLOOKUP('12. Waterfall'!$C58,'12. Hypothèses'!$C$22:$V$41,11,FALSE)='12. Waterfall'!G$43,VLOOKUP('12. Waterfall'!$C58,'12. Hypothèses'!$C$22:$V$41,12,FALSE)+VLOOKUP($C58,'12. Hypothèses'!$C$22:$V$41,16,FALSE),0),"")</f>
        <v/>
      </c>
      <c r="H58" s="133" t="str">
        <f>IFERROR(IF(VLOOKUP('12. Waterfall'!$C58,'12. Hypothèses'!$C$22:$V$41,11,FALSE)='12. Waterfall'!H$43,VLOOKUP('12. Waterfall'!$C58,'12. Hypothèses'!$C$22:$V$41,12,FALSE)+VLOOKUP($C58,'12. Hypothèses'!$C$22:$V$41,16,FALSE),0),"")</f>
        <v/>
      </c>
      <c r="I58" s="133" t="str">
        <f>IFERROR(IF(VLOOKUP('12. Waterfall'!$C58,'12. Hypothèses'!$C$22:$V$41,11,FALSE)='12. Waterfall'!I$43,VLOOKUP('12. Waterfall'!$C58,'12. Hypothèses'!$C$22:$V$41,12,FALSE)+VLOOKUP($C58,'12. Hypothèses'!$C$22:$V$41,16,FALSE),0),"")</f>
        <v/>
      </c>
      <c r="J58" s="133" t="str">
        <f>IFERROR(IF(VLOOKUP('12. Waterfall'!$C58,'12. Hypothèses'!$C$22:$V$41,11,FALSE)='12. Waterfall'!J$43,VLOOKUP('12. Waterfall'!$C58,'12. Hypothèses'!$C$22:$V$41,12,FALSE)+VLOOKUP($C58,'12. Hypothèses'!$C$22:$V$41,16,FALSE),0),"")</f>
        <v/>
      </c>
      <c r="K58" s="133" t="str">
        <f>IFERROR(IF(VLOOKUP('12. Waterfall'!$C58,'12. Hypothèses'!$C$22:$V$41,11,FALSE)='12. Waterfall'!K$43,VLOOKUP('12. Waterfall'!$C58,'12. Hypothèses'!$C$22:$V$41,12,FALSE)+VLOOKUP($C58,'12. Hypothèses'!$C$22:$V$41,16,FALSE),0),"")</f>
        <v/>
      </c>
      <c r="L58" s="133" t="str">
        <f>IFERROR(IF(VLOOKUP('12. Waterfall'!$C58,'12. Hypothèses'!$C$22:$V$41,11,FALSE)='12. Waterfall'!L$43,VLOOKUP('12. Waterfall'!$C58,'12. Hypothèses'!$C$22:$V$41,12,FALSE)+VLOOKUP($C58,'12. Hypothèses'!$C$22:$V$41,16,FALSE),0),"")</f>
        <v/>
      </c>
      <c r="M58" s="133" t="str">
        <f>IFERROR(IF(VLOOKUP('12. Waterfall'!$C58,'12. Hypothèses'!$C$22:$V$41,11,FALSE)='12. Waterfall'!M$43,VLOOKUP('12. Waterfall'!$C58,'12. Hypothèses'!$C$22:$V$41,12,FALSE)+VLOOKUP($C58,'12. Hypothèses'!$C$22:$V$41,16,FALSE),0),"")</f>
        <v/>
      </c>
      <c r="O58" s="75"/>
      <c r="P58" s="117"/>
      <c r="Q58" s="117"/>
      <c r="R58" s="117"/>
      <c r="S58" s="117"/>
      <c r="T58" s="117"/>
      <c r="U58" s="117"/>
      <c r="V58" s="117"/>
    </row>
    <row r="59" spans="1:22" s="122" customFormat="1" x14ac:dyDescent="0.35">
      <c r="A59" s="75"/>
      <c r="B59" s="75"/>
      <c r="C59" s="132" t="str">
        <f t="shared" si="6"/>
        <v/>
      </c>
      <c r="D59" s="133" t="str">
        <f>IFERROR(IF(VLOOKUP('12. Waterfall'!$C59,'12. Hypothèses'!$C$22:$V$41,11,FALSE)='12. Waterfall'!D$43,VLOOKUP('12. Waterfall'!$C59,'12. Hypothèses'!$C$22:$V$41,12,FALSE)+VLOOKUP($C59,'12. Hypothèses'!$C$22:$V$41,16,FALSE),0),"")</f>
        <v/>
      </c>
      <c r="E59" s="133" t="str">
        <f>IFERROR(IF(VLOOKUP('12. Waterfall'!$C59,'12. Hypothèses'!$C$22:$V$41,11,FALSE)='12. Waterfall'!E$43,VLOOKUP('12. Waterfall'!$C59,'12. Hypothèses'!$C$22:$V$41,12,FALSE)+VLOOKUP($C59,'12. Hypothèses'!$C$22:$V$41,16,FALSE),0),"")</f>
        <v/>
      </c>
      <c r="F59" s="133" t="str">
        <f>IFERROR(IF(VLOOKUP('12. Waterfall'!$C59,'12. Hypothèses'!$C$22:$V$41,11,FALSE)='12. Waterfall'!F$43,VLOOKUP('12. Waterfall'!$C59,'12. Hypothèses'!$C$22:$V$41,12,FALSE)+VLOOKUP($C59,'12. Hypothèses'!$C$22:$V$41,16,FALSE),0),"")</f>
        <v/>
      </c>
      <c r="G59" s="133" t="str">
        <f>IFERROR(IF(VLOOKUP('12. Waterfall'!$C59,'12. Hypothèses'!$C$22:$V$41,11,FALSE)='12. Waterfall'!G$43,VLOOKUP('12. Waterfall'!$C59,'12. Hypothèses'!$C$22:$V$41,12,FALSE)+VLOOKUP($C59,'12. Hypothèses'!$C$22:$V$41,16,FALSE),0),"")</f>
        <v/>
      </c>
      <c r="H59" s="133" t="str">
        <f>IFERROR(IF(VLOOKUP('12. Waterfall'!$C59,'12. Hypothèses'!$C$22:$V$41,11,FALSE)='12. Waterfall'!H$43,VLOOKUP('12. Waterfall'!$C59,'12. Hypothèses'!$C$22:$V$41,12,FALSE)+VLOOKUP($C59,'12. Hypothèses'!$C$22:$V$41,16,FALSE),0),"")</f>
        <v/>
      </c>
      <c r="I59" s="133" t="str">
        <f>IFERROR(IF(VLOOKUP('12. Waterfall'!$C59,'12. Hypothèses'!$C$22:$V$41,11,FALSE)='12. Waterfall'!I$43,VLOOKUP('12. Waterfall'!$C59,'12. Hypothèses'!$C$22:$V$41,12,FALSE)+VLOOKUP($C59,'12. Hypothèses'!$C$22:$V$41,16,FALSE),0),"")</f>
        <v/>
      </c>
      <c r="J59" s="133" t="str">
        <f>IFERROR(IF(VLOOKUP('12. Waterfall'!$C59,'12. Hypothèses'!$C$22:$V$41,11,FALSE)='12. Waterfall'!J$43,VLOOKUP('12. Waterfall'!$C59,'12. Hypothèses'!$C$22:$V$41,12,FALSE)+VLOOKUP($C59,'12. Hypothèses'!$C$22:$V$41,16,FALSE),0),"")</f>
        <v/>
      </c>
      <c r="K59" s="133" t="str">
        <f>IFERROR(IF(VLOOKUP('12. Waterfall'!$C59,'12. Hypothèses'!$C$22:$V$41,11,FALSE)='12. Waterfall'!K$43,VLOOKUP('12. Waterfall'!$C59,'12. Hypothèses'!$C$22:$V$41,12,FALSE)+VLOOKUP($C59,'12. Hypothèses'!$C$22:$V$41,16,FALSE),0),"")</f>
        <v/>
      </c>
      <c r="L59" s="133" t="str">
        <f>IFERROR(IF(VLOOKUP('12. Waterfall'!$C59,'12. Hypothèses'!$C$22:$V$41,11,FALSE)='12. Waterfall'!L$43,VLOOKUP('12. Waterfall'!$C59,'12. Hypothèses'!$C$22:$V$41,12,FALSE)+VLOOKUP($C59,'12. Hypothèses'!$C$22:$V$41,16,FALSE),0),"")</f>
        <v/>
      </c>
      <c r="M59" s="133" t="str">
        <f>IFERROR(IF(VLOOKUP('12. Waterfall'!$C59,'12. Hypothèses'!$C$22:$V$41,11,FALSE)='12. Waterfall'!M$43,VLOOKUP('12. Waterfall'!$C59,'12. Hypothèses'!$C$22:$V$41,12,FALSE)+VLOOKUP($C59,'12. Hypothèses'!$C$22:$V$41,16,FALSE),0),"")</f>
        <v/>
      </c>
      <c r="O59" s="75"/>
      <c r="P59" s="117"/>
      <c r="Q59" s="117"/>
      <c r="R59" s="117"/>
      <c r="S59" s="117"/>
      <c r="T59" s="117"/>
      <c r="U59" s="117"/>
      <c r="V59" s="117"/>
    </row>
    <row r="60" spans="1:22" s="122" customFormat="1" x14ac:dyDescent="0.35">
      <c r="A60" s="75"/>
      <c r="B60" s="75"/>
      <c r="C60" s="132" t="str">
        <f t="shared" si="6"/>
        <v/>
      </c>
      <c r="D60" s="133" t="str">
        <f>IFERROR(IF(VLOOKUP('12. Waterfall'!$C60,'12. Hypothèses'!$C$22:$V$41,11,FALSE)='12. Waterfall'!D$43,VLOOKUP('12. Waterfall'!$C60,'12. Hypothèses'!$C$22:$V$41,12,FALSE)+VLOOKUP($C60,'12. Hypothèses'!$C$22:$V$41,16,FALSE),0),"")</f>
        <v/>
      </c>
      <c r="E60" s="133" t="str">
        <f>IFERROR(IF(VLOOKUP('12. Waterfall'!$C60,'12. Hypothèses'!$C$22:$V$41,11,FALSE)='12. Waterfall'!E$43,VLOOKUP('12. Waterfall'!$C60,'12. Hypothèses'!$C$22:$V$41,12,FALSE)+VLOOKUP($C60,'12. Hypothèses'!$C$22:$V$41,16,FALSE),0),"")</f>
        <v/>
      </c>
      <c r="F60" s="133" t="str">
        <f>IFERROR(IF(VLOOKUP('12. Waterfall'!$C60,'12. Hypothèses'!$C$22:$V$41,11,FALSE)='12. Waterfall'!F$43,VLOOKUP('12. Waterfall'!$C60,'12. Hypothèses'!$C$22:$V$41,12,FALSE)+VLOOKUP($C60,'12. Hypothèses'!$C$22:$V$41,16,FALSE),0),"")</f>
        <v/>
      </c>
      <c r="G60" s="133" t="str">
        <f>IFERROR(IF(VLOOKUP('12. Waterfall'!$C60,'12. Hypothèses'!$C$22:$V$41,11,FALSE)='12. Waterfall'!G$43,VLOOKUP('12. Waterfall'!$C60,'12. Hypothèses'!$C$22:$V$41,12,FALSE)+VLOOKUP($C60,'12. Hypothèses'!$C$22:$V$41,16,FALSE),0),"")</f>
        <v/>
      </c>
      <c r="H60" s="133" t="str">
        <f>IFERROR(IF(VLOOKUP('12. Waterfall'!$C60,'12. Hypothèses'!$C$22:$V$41,11,FALSE)='12. Waterfall'!H$43,VLOOKUP('12. Waterfall'!$C60,'12. Hypothèses'!$C$22:$V$41,12,FALSE)+VLOOKUP($C60,'12. Hypothèses'!$C$22:$V$41,16,FALSE),0),"")</f>
        <v/>
      </c>
      <c r="I60" s="133" t="str">
        <f>IFERROR(IF(VLOOKUP('12. Waterfall'!$C60,'12. Hypothèses'!$C$22:$V$41,11,FALSE)='12. Waterfall'!I$43,VLOOKUP('12. Waterfall'!$C60,'12. Hypothèses'!$C$22:$V$41,12,FALSE)+VLOOKUP($C60,'12. Hypothèses'!$C$22:$V$41,16,FALSE),0),"")</f>
        <v/>
      </c>
      <c r="J60" s="133" t="str">
        <f>IFERROR(IF(VLOOKUP('12. Waterfall'!$C60,'12. Hypothèses'!$C$22:$V$41,11,FALSE)='12. Waterfall'!J$43,VLOOKUP('12. Waterfall'!$C60,'12. Hypothèses'!$C$22:$V$41,12,FALSE)+VLOOKUP($C60,'12. Hypothèses'!$C$22:$V$41,16,FALSE),0),"")</f>
        <v/>
      </c>
      <c r="K60" s="133" t="str">
        <f>IFERROR(IF(VLOOKUP('12. Waterfall'!$C60,'12. Hypothèses'!$C$22:$V$41,11,FALSE)='12. Waterfall'!K$43,VLOOKUP('12. Waterfall'!$C60,'12. Hypothèses'!$C$22:$V$41,12,FALSE)+VLOOKUP($C60,'12. Hypothèses'!$C$22:$V$41,16,FALSE),0),"")</f>
        <v/>
      </c>
      <c r="L60" s="133" t="str">
        <f>IFERROR(IF(VLOOKUP('12. Waterfall'!$C60,'12. Hypothèses'!$C$22:$V$41,11,FALSE)='12. Waterfall'!L$43,VLOOKUP('12. Waterfall'!$C60,'12. Hypothèses'!$C$22:$V$41,12,FALSE)+VLOOKUP($C60,'12. Hypothèses'!$C$22:$V$41,16,FALSE),0),"")</f>
        <v/>
      </c>
      <c r="M60" s="133" t="str">
        <f>IFERROR(IF(VLOOKUP('12. Waterfall'!$C60,'12. Hypothèses'!$C$22:$V$41,11,FALSE)='12. Waterfall'!M$43,VLOOKUP('12. Waterfall'!$C60,'12. Hypothèses'!$C$22:$V$41,12,FALSE)+VLOOKUP($C60,'12. Hypothèses'!$C$22:$V$41,16,FALSE),0),"")</f>
        <v/>
      </c>
      <c r="O60" s="75"/>
      <c r="P60" s="117"/>
      <c r="Q60" s="117"/>
      <c r="R60" s="117"/>
      <c r="S60" s="117"/>
      <c r="T60" s="117"/>
      <c r="U60" s="117"/>
      <c r="V60" s="117"/>
    </row>
    <row r="61" spans="1:22" s="122" customFormat="1" x14ac:dyDescent="0.35">
      <c r="A61" s="75"/>
      <c r="B61" s="75"/>
      <c r="C61" s="132" t="str">
        <f t="shared" si="6"/>
        <v/>
      </c>
      <c r="D61" s="133" t="str">
        <f>IFERROR(IF(VLOOKUP('12. Waterfall'!$C61,'12. Hypothèses'!$C$22:$V$41,11,FALSE)='12. Waterfall'!D$43,VLOOKUP('12. Waterfall'!$C61,'12. Hypothèses'!$C$22:$V$41,12,FALSE)+VLOOKUP($C61,'12. Hypothèses'!$C$22:$V$41,16,FALSE),0),"")</f>
        <v/>
      </c>
      <c r="E61" s="133" t="str">
        <f>IFERROR(IF(VLOOKUP('12. Waterfall'!$C61,'12. Hypothèses'!$C$22:$V$41,11,FALSE)='12. Waterfall'!E$43,VLOOKUP('12. Waterfall'!$C61,'12. Hypothèses'!$C$22:$V$41,12,FALSE)+VLOOKUP($C61,'12. Hypothèses'!$C$22:$V$41,16,FALSE),0),"")</f>
        <v/>
      </c>
      <c r="F61" s="133" t="str">
        <f>IFERROR(IF(VLOOKUP('12. Waterfall'!$C61,'12. Hypothèses'!$C$22:$V$41,11,FALSE)='12. Waterfall'!F$43,VLOOKUP('12. Waterfall'!$C61,'12. Hypothèses'!$C$22:$V$41,12,FALSE)+VLOOKUP($C61,'12. Hypothèses'!$C$22:$V$41,16,FALSE),0),"")</f>
        <v/>
      </c>
      <c r="G61" s="133" t="str">
        <f>IFERROR(IF(VLOOKUP('12. Waterfall'!$C61,'12. Hypothèses'!$C$22:$V$41,11,FALSE)='12. Waterfall'!G$43,VLOOKUP('12. Waterfall'!$C61,'12. Hypothèses'!$C$22:$V$41,12,FALSE)+VLOOKUP($C61,'12. Hypothèses'!$C$22:$V$41,16,FALSE),0),"")</f>
        <v/>
      </c>
      <c r="H61" s="133" t="str">
        <f>IFERROR(IF(VLOOKUP('12. Waterfall'!$C61,'12. Hypothèses'!$C$22:$V$41,11,FALSE)='12. Waterfall'!H$43,VLOOKUP('12. Waterfall'!$C61,'12. Hypothèses'!$C$22:$V$41,12,FALSE)+VLOOKUP($C61,'12. Hypothèses'!$C$22:$V$41,16,FALSE),0),"")</f>
        <v/>
      </c>
      <c r="I61" s="133" t="str">
        <f>IFERROR(IF(VLOOKUP('12. Waterfall'!$C61,'12. Hypothèses'!$C$22:$V$41,11,FALSE)='12. Waterfall'!I$43,VLOOKUP('12. Waterfall'!$C61,'12. Hypothèses'!$C$22:$V$41,12,FALSE)+VLOOKUP($C61,'12. Hypothèses'!$C$22:$V$41,16,FALSE),0),"")</f>
        <v/>
      </c>
      <c r="J61" s="133" t="str">
        <f>IFERROR(IF(VLOOKUP('12. Waterfall'!$C61,'12. Hypothèses'!$C$22:$V$41,11,FALSE)='12. Waterfall'!J$43,VLOOKUP('12. Waterfall'!$C61,'12. Hypothèses'!$C$22:$V$41,12,FALSE)+VLOOKUP($C61,'12. Hypothèses'!$C$22:$V$41,16,FALSE),0),"")</f>
        <v/>
      </c>
      <c r="K61" s="133" t="str">
        <f>IFERROR(IF(VLOOKUP('12. Waterfall'!$C61,'12. Hypothèses'!$C$22:$V$41,11,FALSE)='12. Waterfall'!K$43,VLOOKUP('12. Waterfall'!$C61,'12. Hypothèses'!$C$22:$V$41,12,FALSE)+VLOOKUP($C61,'12. Hypothèses'!$C$22:$V$41,16,FALSE),0),"")</f>
        <v/>
      </c>
      <c r="L61" s="133" t="str">
        <f>IFERROR(IF(VLOOKUP('12. Waterfall'!$C61,'12. Hypothèses'!$C$22:$V$41,11,FALSE)='12. Waterfall'!L$43,VLOOKUP('12. Waterfall'!$C61,'12. Hypothèses'!$C$22:$V$41,12,FALSE)+VLOOKUP($C61,'12. Hypothèses'!$C$22:$V$41,16,FALSE),0),"")</f>
        <v/>
      </c>
      <c r="M61" s="133" t="str">
        <f>IFERROR(IF(VLOOKUP('12. Waterfall'!$C61,'12. Hypothèses'!$C$22:$V$41,11,FALSE)='12. Waterfall'!M$43,VLOOKUP('12. Waterfall'!$C61,'12. Hypothèses'!$C$22:$V$41,12,FALSE)+VLOOKUP($C61,'12. Hypothèses'!$C$22:$V$41,16,FALSE),0),"")</f>
        <v/>
      </c>
      <c r="O61" s="75"/>
      <c r="P61" s="117"/>
      <c r="Q61" s="117"/>
      <c r="R61" s="117"/>
      <c r="S61" s="117"/>
      <c r="T61" s="117"/>
      <c r="U61" s="117"/>
      <c r="V61" s="117"/>
    </row>
    <row r="62" spans="1:22" s="122" customFormat="1" x14ac:dyDescent="0.35">
      <c r="A62" s="75"/>
      <c r="B62" s="75"/>
      <c r="C62" s="132" t="str">
        <f t="shared" si="6"/>
        <v/>
      </c>
      <c r="D62" s="133" t="str">
        <f>IFERROR(IF(VLOOKUP('12. Waterfall'!$C62,'12. Hypothèses'!$C$22:$V$41,11,FALSE)='12. Waterfall'!D$43,VLOOKUP('12. Waterfall'!$C62,'12. Hypothèses'!$C$22:$V$41,12,FALSE)+VLOOKUP($C62,'12. Hypothèses'!$C$22:$V$41,16,FALSE),0),"")</f>
        <v/>
      </c>
      <c r="E62" s="133" t="str">
        <f>IFERROR(IF(VLOOKUP('12. Waterfall'!$C62,'12. Hypothèses'!$C$22:$V$41,11,FALSE)='12. Waterfall'!E$43,VLOOKUP('12. Waterfall'!$C62,'12. Hypothèses'!$C$22:$V$41,12,FALSE)+VLOOKUP($C62,'12. Hypothèses'!$C$22:$V$41,16,FALSE),0),"")</f>
        <v/>
      </c>
      <c r="F62" s="133" t="str">
        <f>IFERROR(IF(VLOOKUP('12. Waterfall'!$C62,'12. Hypothèses'!$C$22:$V$41,11,FALSE)='12. Waterfall'!F$43,VLOOKUP('12. Waterfall'!$C62,'12. Hypothèses'!$C$22:$V$41,12,FALSE)+VLOOKUP($C62,'12. Hypothèses'!$C$22:$V$41,16,FALSE),0),"")</f>
        <v/>
      </c>
      <c r="G62" s="133" t="str">
        <f>IFERROR(IF(VLOOKUP('12. Waterfall'!$C62,'12. Hypothèses'!$C$22:$V$41,11,FALSE)='12. Waterfall'!G$43,VLOOKUP('12. Waterfall'!$C62,'12. Hypothèses'!$C$22:$V$41,12,FALSE)+VLOOKUP($C62,'12. Hypothèses'!$C$22:$V$41,16,FALSE),0),"")</f>
        <v/>
      </c>
      <c r="H62" s="133" t="str">
        <f>IFERROR(IF(VLOOKUP('12. Waterfall'!$C62,'12. Hypothèses'!$C$22:$V$41,11,FALSE)='12. Waterfall'!H$43,VLOOKUP('12. Waterfall'!$C62,'12. Hypothèses'!$C$22:$V$41,12,FALSE)+VLOOKUP($C62,'12. Hypothèses'!$C$22:$V$41,16,FALSE),0),"")</f>
        <v/>
      </c>
      <c r="I62" s="133" t="str">
        <f>IFERROR(IF(VLOOKUP('12. Waterfall'!$C62,'12. Hypothèses'!$C$22:$V$41,11,FALSE)='12. Waterfall'!I$43,VLOOKUP('12. Waterfall'!$C62,'12. Hypothèses'!$C$22:$V$41,12,FALSE)+VLOOKUP($C62,'12. Hypothèses'!$C$22:$V$41,16,FALSE),0),"")</f>
        <v/>
      </c>
      <c r="J62" s="133" t="str">
        <f>IFERROR(IF(VLOOKUP('12. Waterfall'!$C62,'12. Hypothèses'!$C$22:$V$41,11,FALSE)='12. Waterfall'!J$43,VLOOKUP('12. Waterfall'!$C62,'12. Hypothèses'!$C$22:$V$41,12,FALSE)+VLOOKUP($C62,'12. Hypothèses'!$C$22:$V$41,16,FALSE),0),"")</f>
        <v/>
      </c>
      <c r="K62" s="133" t="str">
        <f>IFERROR(IF(VLOOKUP('12. Waterfall'!$C62,'12. Hypothèses'!$C$22:$V$41,11,FALSE)='12. Waterfall'!K$43,VLOOKUP('12. Waterfall'!$C62,'12. Hypothèses'!$C$22:$V$41,12,FALSE)+VLOOKUP($C62,'12. Hypothèses'!$C$22:$V$41,16,FALSE),0),"")</f>
        <v/>
      </c>
      <c r="L62" s="133" t="str">
        <f>IFERROR(IF(VLOOKUP('12. Waterfall'!$C62,'12. Hypothèses'!$C$22:$V$41,11,FALSE)='12. Waterfall'!L$43,VLOOKUP('12. Waterfall'!$C62,'12. Hypothèses'!$C$22:$V$41,12,FALSE)+VLOOKUP($C62,'12. Hypothèses'!$C$22:$V$41,16,FALSE),0),"")</f>
        <v/>
      </c>
      <c r="M62" s="133" t="str">
        <f>IFERROR(IF(VLOOKUP('12. Waterfall'!$C62,'12. Hypothèses'!$C$22:$V$41,11,FALSE)='12. Waterfall'!M$43,VLOOKUP('12. Waterfall'!$C62,'12. Hypothèses'!$C$22:$V$41,12,FALSE)+VLOOKUP($C62,'12. Hypothèses'!$C$22:$V$41,16,FALSE),0),"")</f>
        <v/>
      </c>
      <c r="O62" s="75"/>
      <c r="P62" s="117"/>
      <c r="Q62" s="117"/>
      <c r="R62" s="117"/>
      <c r="S62" s="117"/>
      <c r="T62" s="117"/>
      <c r="U62" s="117"/>
      <c r="V62" s="117"/>
    </row>
    <row r="63" spans="1:22" s="122" customFormat="1" x14ac:dyDescent="0.35">
      <c r="A63" s="75"/>
      <c r="B63" s="75"/>
      <c r="C63" s="132" t="str">
        <f t="shared" si="6"/>
        <v/>
      </c>
      <c r="D63" s="133" t="str">
        <f>IFERROR(IF(VLOOKUP('12. Waterfall'!$C63,'12. Hypothèses'!$C$22:$V$41,11,FALSE)='12. Waterfall'!D$43,VLOOKUP('12. Waterfall'!$C63,'12. Hypothèses'!$C$22:$V$41,12,FALSE)+VLOOKUP($C63,'12. Hypothèses'!$C$22:$V$41,16,FALSE),0),"")</f>
        <v/>
      </c>
      <c r="E63" s="133" t="str">
        <f>IFERROR(IF(VLOOKUP('12. Waterfall'!$C63,'12. Hypothèses'!$C$22:$V$41,11,FALSE)='12. Waterfall'!E$43,VLOOKUP('12. Waterfall'!$C63,'12. Hypothèses'!$C$22:$V$41,12,FALSE)+VLOOKUP($C63,'12. Hypothèses'!$C$22:$V$41,16,FALSE),0),"")</f>
        <v/>
      </c>
      <c r="F63" s="133" t="str">
        <f>IFERROR(IF(VLOOKUP('12. Waterfall'!$C63,'12. Hypothèses'!$C$22:$V$41,11,FALSE)='12. Waterfall'!F$43,VLOOKUP('12. Waterfall'!$C63,'12. Hypothèses'!$C$22:$V$41,12,FALSE)+VLOOKUP($C63,'12. Hypothèses'!$C$22:$V$41,16,FALSE),0),"")</f>
        <v/>
      </c>
      <c r="G63" s="133" t="str">
        <f>IFERROR(IF(VLOOKUP('12. Waterfall'!$C63,'12. Hypothèses'!$C$22:$V$41,11,FALSE)='12. Waterfall'!G$43,VLOOKUP('12. Waterfall'!$C63,'12. Hypothèses'!$C$22:$V$41,12,FALSE)+VLOOKUP($C63,'12. Hypothèses'!$C$22:$V$41,16,FALSE),0),"")</f>
        <v/>
      </c>
      <c r="H63" s="133" t="str">
        <f>IFERROR(IF(VLOOKUP('12. Waterfall'!$C63,'12. Hypothèses'!$C$22:$V$41,11,FALSE)='12. Waterfall'!H$43,VLOOKUP('12. Waterfall'!$C63,'12. Hypothèses'!$C$22:$V$41,12,FALSE)+VLOOKUP($C63,'12. Hypothèses'!$C$22:$V$41,16,FALSE),0),"")</f>
        <v/>
      </c>
      <c r="I63" s="133" t="str">
        <f>IFERROR(IF(VLOOKUP('12. Waterfall'!$C63,'12. Hypothèses'!$C$22:$V$41,11,FALSE)='12. Waterfall'!I$43,VLOOKUP('12. Waterfall'!$C63,'12. Hypothèses'!$C$22:$V$41,12,FALSE)+VLOOKUP($C63,'12. Hypothèses'!$C$22:$V$41,16,FALSE),0),"")</f>
        <v/>
      </c>
      <c r="J63" s="133" t="str">
        <f>IFERROR(IF(VLOOKUP('12. Waterfall'!$C63,'12. Hypothèses'!$C$22:$V$41,11,FALSE)='12. Waterfall'!J$43,VLOOKUP('12. Waterfall'!$C63,'12. Hypothèses'!$C$22:$V$41,12,FALSE)+VLOOKUP($C63,'12. Hypothèses'!$C$22:$V$41,16,FALSE),0),"")</f>
        <v/>
      </c>
      <c r="K63" s="133" t="str">
        <f>IFERROR(IF(VLOOKUP('12. Waterfall'!$C63,'12. Hypothèses'!$C$22:$V$41,11,FALSE)='12. Waterfall'!K$43,VLOOKUP('12. Waterfall'!$C63,'12. Hypothèses'!$C$22:$V$41,12,FALSE)+VLOOKUP($C63,'12. Hypothèses'!$C$22:$V$41,16,FALSE),0),"")</f>
        <v/>
      </c>
      <c r="L63" s="133" t="str">
        <f>IFERROR(IF(VLOOKUP('12. Waterfall'!$C63,'12. Hypothèses'!$C$22:$V$41,11,FALSE)='12. Waterfall'!L$43,VLOOKUP('12. Waterfall'!$C63,'12. Hypothèses'!$C$22:$V$41,12,FALSE)+VLOOKUP($C63,'12. Hypothèses'!$C$22:$V$41,16,FALSE),0),"")</f>
        <v/>
      </c>
      <c r="M63" s="133" t="str">
        <f>IFERROR(IF(VLOOKUP('12. Waterfall'!$C63,'12. Hypothèses'!$C$22:$V$41,11,FALSE)='12. Waterfall'!M$43,VLOOKUP('12. Waterfall'!$C63,'12. Hypothèses'!$C$22:$V$41,12,FALSE)+VLOOKUP($C63,'12. Hypothèses'!$C$22:$V$41,16,FALSE),0),"")</f>
        <v/>
      </c>
      <c r="O63" s="75"/>
      <c r="P63" s="117"/>
      <c r="Q63" s="117"/>
      <c r="R63" s="117"/>
      <c r="S63" s="117"/>
      <c r="T63" s="117"/>
      <c r="U63" s="117"/>
      <c r="V63" s="117"/>
    </row>
    <row r="64" spans="1:22" s="75" customFormat="1" ht="10.5" x14ac:dyDescent="0.35">
      <c r="C64" s="119" t="s">
        <v>115</v>
      </c>
      <c r="D64" s="125">
        <f t="shared" ref="D64:M64" si="7">SUM(D44:D63)</f>
        <v>0</v>
      </c>
      <c r="E64" s="125">
        <f t="shared" si="7"/>
        <v>0</v>
      </c>
      <c r="F64" s="125">
        <f t="shared" si="7"/>
        <v>0</v>
      </c>
      <c r="G64" s="125">
        <f t="shared" si="7"/>
        <v>0</v>
      </c>
      <c r="H64" s="125">
        <f t="shared" si="7"/>
        <v>0</v>
      </c>
      <c r="I64" s="125">
        <f t="shared" si="7"/>
        <v>0</v>
      </c>
      <c r="J64" s="125">
        <f t="shared" si="7"/>
        <v>0</v>
      </c>
      <c r="K64" s="125">
        <f t="shared" si="7"/>
        <v>0</v>
      </c>
      <c r="L64" s="125">
        <f t="shared" si="7"/>
        <v>0</v>
      </c>
      <c r="M64" s="125">
        <f t="shared" si="7"/>
        <v>0</v>
      </c>
      <c r="N64" s="126">
        <f>SUM(D64:M64)</f>
        <v>0</v>
      </c>
      <c r="P64" s="117"/>
      <c r="Q64" s="117"/>
      <c r="R64" s="117"/>
      <c r="S64" s="117"/>
      <c r="T64" s="117"/>
      <c r="U64" s="117"/>
      <c r="V64" s="117"/>
    </row>
    <row r="65" spans="1:22" s="75" customFormat="1" x14ac:dyDescent="0.35">
      <c r="C65" s="120" t="s">
        <v>119</v>
      </c>
      <c r="D65" s="121">
        <f t="shared" ref="D65:M65" si="8">SUM(D44:D63)</f>
        <v>0</v>
      </c>
      <c r="E65" s="121">
        <f t="shared" si="8"/>
        <v>0</v>
      </c>
      <c r="F65" s="121">
        <f t="shared" si="8"/>
        <v>0</v>
      </c>
      <c r="G65" s="121">
        <f t="shared" si="8"/>
        <v>0</v>
      </c>
      <c r="H65" s="121">
        <f t="shared" si="8"/>
        <v>0</v>
      </c>
      <c r="I65" s="121">
        <f t="shared" si="8"/>
        <v>0</v>
      </c>
      <c r="J65" s="121">
        <f t="shared" si="8"/>
        <v>0</v>
      </c>
      <c r="K65" s="121">
        <f t="shared" si="8"/>
        <v>0</v>
      </c>
      <c r="L65" s="121">
        <f t="shared" si="8"/>
        <v>0</v>
      </c>
      <c r="M65" s="121">
        <f t="shared" si="8"/>
        <v>0</v>
      </c>
      <c r="N65" s="122"/>
      <c r="P65" s="117"/>
      <c r="Q65" s="117"/>
      <c r="R65" s="117"/>
      <c r="S65" s="117"/>
      <c r="T65" s="117"/>
      <c r="U65" s="117"/>
      <c r="V65" s="117"/>
    </row>
    <row r="66" spans="1:22" s="75" customFormat="1" ht="10.5" thickBot="1" x14ac:dyDescent="0.4">
      <c r="C66" s="135" t="s">
        <v>120</v>
      </c>
      <c r="D66" s="136">
        <f>D65</f>
        <v>0</v>
      </c>
      <c r="E66" s="136">
        <f>E65+D66</f>
        <v>0</v>
      </c>
      <c r="F66" s="136">
        <f t="shared" ref="F66:M66" si="9">F65+E66</f>
        <v>0</v>
      </c>
      <c r="G66" s="136">
        <f t="shared" si="9"/>
        <v>0</v>
      </c>
      <c r="H66" s="136">
        <f t="shared" si="9"/>
        <v>0</v>
      </c>
      <c r="I66" s="136">
        <f t="shared" si="9"/>
        <v>0</v>
      </c>
      <c r="J66" s="136">
        <f t="shared" si="9"/>
        <v>0</v>
      </c>
      <c r="K66" s="136">
        <f t="shared" si="9"/>
        <v>0</v>
      </c>
      <c r="L66" s="136">
        <f t="shared" si="9"/>
        <v>0</v>
      </c>
      <c r="M66" s="136">
        <f t="shared" si="9"/>
        <v>0</v>
      </c>
      <c r="N66" s="122"/>
      <c r="P66" s="117"/>
      <c r="Q66" s="117"/>
      <c r="R66" s="117"/>
      <c r="S66" s="117"/>
      <c r="T66" s="117"/>
      <c r="U66" s="117"/>
      <c r="V66" s="117"/>
    </row>
    <row r="67" spans="1:22" s="75" customFormat="1" ht="10.5" thickBot="1" x14ac:dyDescent="0.4">
      <c r="C67" s="117"/>
      <c r="D67" s="120"/>
      <c r="E67" s="120"/>
      <c r="F67" s="120"/>
      <c r="G67" s="120"/>
      <c r="H67" s="120"/>
      <c r="I67" s="120"/>
      <c r="J67" s="120"/>
      <c r="K67" s="120"/>
      <c r="L67" s="120"/>
      <c r="M67" s="120"/>
      <c r="N67" s="122"/>
      <c r="P67" s="117"/>
      <c r="Q67" s="117"/>
      <c r="R67" s="117"/>
      <c r="S67" s="117"/>
      <c r="T67" s="117"/>
      <c r="U67" s="117"/>
      <c r="V67" s="117"/>
    </row>
    <row r="68" spans="1:22" s="75" customFormat="1" ht="11.5" thickTop="1" thickBot="1" x14ac:dyDescent="0.4">
      <c r="B68" s="115">
        <v>3</v>
      </c>
      <c r="C68" s="137" t="s">
        <v>121</v>
      </c>
      <c r="D68" s="116"/>
      <c r="E68" s="116"/>
      <c r="F68" s="116"/>
      <c r="G68" s="116"/>
      <c r="H68" s="116"/>
      <c r="I68" s="116"/>
      <c r="J68" s="116"/>
      <c r="K68" s="116"/>
      <c r="L68" s="116"/>
      <c r="M68" s="116"/>
      <c r="N68" s="122"/>
      <c r="P68" s="117"/>
      <c r="Q68" s="117"/>
      <c r="R68" s="117"/>
      <c r="S68" s="117"/>
      <c r="T68" s="117"/>
      <c r="U68" s="117"/>
      <c r="V68" s="117"/>
    </row>
    <row r="69" spans="1:22" s="75" customFormat="1" ht="11" thickTop="1" x14ac:dyDescent="0.35">
      <c r="C69" s="117"/>
      <c r="D69" s="119" t="str">
        <f t="shared" ref="D69:M69" si="10">D43</f>
        <v>Année 1</v>
      </c>
      <c r="E69" s="119" t="str">
        <f t="shared" si="10"/>
        <v>Année 2</v>
      </c>
      <c r="F69" s="119" t="str">
        <f t="shared" si="10"/>
        <v>Année 3</v>
      </c>
      <c r="G69" s="119" t="str">
        <f t="shared" si="10"/>
        <v>Année 4</v>
      </c>
      <c r="H69" s="119" t="str">
        <f t="shared" si="10"/>
        <v>Année 5</v>
      </c>
      <c r="I69" s="119" t="str">
        <f t="shared" si="10"/>
        <v>Année 6</v>
      </c>
      <c r="J69" s="119" t="str">
        <f t="shared" si="10"/>
        <v>Année 7</v>
      </c>
      <c r="K69" s="119" t="str">
        <f t="shared" si="10"/>
        <v>Année 8</v>
      </c>
      <c r="L69" s="119" t="str">
        <f t="shared" si="10"/>
        <v>Année 9</v>
      </c>
      <c r="M69" s="119" t="str">
        <f t="shared" si="10"/>
        <v>Année 10</v>
      </c>
      <c r="N69" s="122"/>
      <c r="P69" s="117"/>
      <c r="Q69" s="117"/>
      <c r="R69" s="117"/>
      <c r="S69" s="117"/>
      <c r="T69" s="117"/>
      <c r="U69" s="117"/>
      <c r="V69" s="117"/>
    </row>
    <row r="70" spans="1:22" s="75" customFormat="1" x14ac:dyDescent="0.35">
      <c r="C70" s="132" t="str">
        <f t="shared" ref="C70:C89" si="11">C44</f>
        <v/>
      </c>
      <c r="D70" s="271" t="str">
        <f>IFERROR(IF(VLOOKUP('12. Waterfall'!$C70,'12. Hypothèses'!$C$21:$V$41,11,FALSE)='12. Waterfall'!D$69,(VLOOKUP('12. Waterfall'!$C70,'12. Hypothèses'!$C$21:$V$41,20,FALSE)+(VLOOKUP('12. Waterfall'!$C70,'12. Hypothèses'!$C$21:$V$41,16,FALSE))+(VLOOKUP('12. Waterfall'!$C70,'12. Hypothèses'!$C$21:$V$41,12,FALSE))),0),"")</f>
        <v/>
      </c>
      <c r="E70" s="271" t="str">
        <f>IFERROR(IF(VLOOKUP('12. Waterfall'!$C70,'12. Hypothèses'!$C$21:$V$41,11,FALSE)='12. Waterfall'!E$69,(VLOOKUP('12. Waterfall'!$C70,'12. Hypothèses'!$C$21:$V$41,20,FALSE)+(VLOOKUP('12. Waterfall'!$C70,'12. Hypothèses'!$C$21:$V$41,16,FALSE))+(VLOOKUP('12. Waterfall'!$C70,'12. Hypothèses'!$C$21:$V$41,12,FALSE))),0),"")</f>
        <v/>
      </c>
      <c r="F70" s="271" t="str">
        <f>IFERROR(IF(VLOOKUP('12. Waterfall'!$C70,'12. Hypothèses'!$C$21:$V$41,11,FALSE)='12. Waterfall'!F$69,(VLOOKUP('12. Waterfall'!$C70,'12. Hypothèses'!$C$21:$V$41,20,FALSE)+(VLOOKUP('12. Waterfall'!$C70,'12. Hypothèses'!$C$21:$V$41,16,FALSE))+(VLOOKUP('12. Waterfall'!$C70,'12. Hypothèses'!$C$21:$V$41,12,FALSE))),0),"")</f>
        <v/>
      </c>
      <c r="G70" s="271" t="str">
        <f>IFERROR(IF(VLOOKUP('12. Waterfall'!$C70,'12. Hypothèses'!$C$21:$V$41,11,FALSE)='12. Waterfall'!G$69,(VLOOKUP('12. Waterfall'!$C70,'12. Hypothèses'!$C$21:$V$41,20,FALSE)+(VLOOKUP('12. Waterfall'!$C70,'12. Hypothèses'!$C$21:$V$41,16,FALSE))+(VLOOKUP('12. Waterfall'!$C70,'12. Hypothèses'!$C$21:$V$41,12,FALSE))),0),"")</f>
        <v/>
      </c>
      <c r="H70" s="271" t="str">
        <f>IFERROR(IF(VLOOKUP('12. Waterfall'!$C70,'12. Hypothèses'!$C$21:$V$41,11,FALSE)='12. Waterfall'!H$69,(VLOOKUP('12. Waterfall'!$C70,'12. Hypothèses'!$C$21:$V$41,20,FALSE)+(VLOOKUP('12. Waterfall'!$C70,'12. Hypothèses'!$C$21:$V$41,16,FALSE))+(VLOOKUP('12. Waterfall'!$C70,'12. Hypothèses'!$C$21:$V$41,12,FALSE))),0),"")</f>
        <v/>
      </c>
      <c r="I70" s="271" t="str">
        <f>IFERROR(IF(VLOOKUP('12. Waterfall'!$C70,'12. Hypothèses'!$C$21:$V$41,11,FALSE)='12. Waterfall'!I$69,(VLOOKUP('12. Waterfall'!$C70,'12. Hypothèses'!$C$21:$V$41,20,FALSE)+(VLOOKUP('12. Waterfall'!$C70,'12. Hypothèses'!$C$21:$V$41,16,FALSE))+(VLOOKUP('12. Waterfall'!$C70,'12. Hypothèses'!$C$21:$V$41,12,FALSE))),0),"")</f>
        <v/>
      </c>
      <c r="J70" s="271" t="str">
        <f>IFERROR(IF(VLOOKUP('12. Waterfall'!$C70,'12. Hypothèses'!$C$21:$V$41,11,FALSE)='12. Waterfall'!J$69,(VLOOKUP('12. Waterfall'!$C70,'12. Hypothèses'!$C$21:$V$41,20,FALSE)+(VLOOKUP('12. Waterfall'!$C70,'12. Hypothèses'!$C$21:$V$41,16,FALSE))+(VLOOKUP('12. Waterfall'!$C70,'12. Hypothèses'!$C$21:$V$41,12,FALSE))),0),"")</f>
        <v/>
      </c>
      <c r="K70" s="271" t="str">
        <f>IFERROR(IF(VLOOKUP('12. Waterfall'!$C70,'12. Hypothèses'!$C$21:$V$41,11,FALSE)='12. Waterfall'!K$69,(VLOOKUP('12. Waterfall'!$C70,'12. Hypothèses'!$C$21:$V$41,20,FALSE)+(VLOOKUP('12. Waterfall'!$C70,'12. Hypothèses'!$C$21:$V$41,16,FALSE))+(VLOOKUP('12. Waterfall'!$C70,'12. Hypothèses'!$C$21:$V$41,12,FALSE))),0),"")</f>
        <v/>
      </c>
      <c r="L70" s="271" t="str">
        <f>IFERROR(IF(VLOOKUP('12. Waterfall'!$C70,'12. Hypothèses'!$C$21:$V$41,11,FALSE)='12. Waterfall'!L$69,(VLOOKUP('12. Waterfall'!$C70,'12. Hypothèses'!$C$21:$V$41,20,FALSE)+(VLOOKUP('12. Waterfall'!$C70,'12. Hypothèses'!$C$21:$V$41,16,FALSE))+(VLOOKUP('12. Waterfall'!$C70,'12. Hypothèses'!$C$21:$V$41,12,FALSE))),0),"")</f>
        <v/>
      </c>
      <c r="M70" s="272" t="str">
        <f>IFERROR(IF(VLOOKUP('12. Waterfall'!$C70,'12. Hypothèses'!$C$21:$V$41,11,FALSE)='12. Waterfall'!M$69,(VLOOKUP('12. Waterfall'!$C70,'12. Hypothèses'!$C$21:$V$41,20,FALSE)+(VLOOKUP('12. Waterfall'!$C70,'12. Hypothèses'!$C$21:$V$41,16,FALSE))+(VLOOKUP('12. Waterfall'!$C70,'12. Hypothèses'!$C$21:$V$41,12,FALSE))),0),"")</f>
        <v/>
      </c>
      <c r="N70" s="122"/>
      <c r="P70" s="117"/>
      <c r="Q70" s="117"/>
      <c r="R70" s="117"/>
      <c r="S70" s="117"/>
      <c r="T70" s="117"/>
      <c r="U70" s="117"/>
      <c r="V70" s="117"/>
    </row>
    <row r="71" spans="1:22" s="75" customFormat="1" x14ac:dyDescent="0.35">
      <c r="C71" s="132" t="str">
        <f t="shared" si="11"/>
        <v/>
      </c>
      <c r="D71" s="271" t="str">
        <f>IFERROR(IF(VLOOKUP('12. Waterfall'!$C71,'12. Hypothèses'!$C$21:$V$41,11,FALSE)='12. Waterfall'!D$69,(VLOOKUP('12. Waterfall'!$C71,'12. Hypothèses'!$C$21:$V$41,20,FALSE)+(VLOOKUP('12. Waterfall'!$C71,'12. Hypothèses'!$C$21:$V$41,16,FALSE))+(VLOOKUP('12. Waterfall'!$C71,'12. Hypothèses'!$C$21:$V$41,12,FALSE))),0),"")</f>
        <v/>
      </c>
      <c r="E71" s="271" t="str">
        <f>IFERROR(IF(VLOOKUP('12. Waterfall'!$C71,'12. Hypothèses'!$C$21:$V$41,11,FALSE)='12. Waterfall'!E$69,(VLOOKUP('12. Waterfall'!$C71,'12. Hypothèses'!$C$21:$V$41,20,FALSE)+(VLOOKUP('12. Waterfall'!$C71,'12. Hypothèses'!$C$21:$V$41,16,FALSE))+(VLOOKUP('12. Waterfall'!$C71,'12. Hypothèses'!$C$21:$V$41,12,FALSE))),0),"")</f>
        <v/>
      </c>
      <c r="F71" s="271" t="str">
        <f>IFERROR(IF(VLOOKUP('12. Waterfall'!$C71,'12. Hypothèses'!$C$21:$V$41,11,FALSE)='12. Waterfall'!F$69,(VLOOKUP('12. Waterfall'!$C71,'12. Hypothèses'!$C$21:$V$41,20,FALSE)+(VLOOKUP('12. Waterfall'!$C71,'12. Hypothèses'!$C$21:$V$41,16,FALSE))+(VLOOKUP('12. Waterfall'!$C71,'12. Hypothèses'!$C$21:$V$41,12,FALSE))),0),"")</f>
        <v/>
      </c>
      <c r="G71" s="271" t="str">
        <f>IFERROR(IF(VLOOKUP('12. Waterfall'!$C71,'12. Hypothèses'!$C$21:$V$41,11,FALSE)='12. Waterfall'!G$69,(VLOOKUP('12. Waterfall'!$C71,'12. Hypothèses'!$C$21:$V$41,20,FALSE)+(VLOOKUP('12. Waterfall'!$C71,'12. Hypothèses'!$C$21:$V$41,16,FALSE))+(VLOOKUP('12. Waterfall'!$C71,'12. Hypothèses'!$C$21:$V$41,12,FALSE))),0),"")</f>
        <v/>
      </c>
      <c r="H71" s="271" t="str">
        <f>IFERROR(IF(VLOOKUP('12. Waterfall'!$C71,'12. Hypothèses'!$C$21:$V$41,11,FALSE)='12. Waterfall'!H$69,(VLOOKUP('12. Waterfall'!$C71,'12. Hypothèses'!$C$21:$V$41,20,FALSE)+(VLOOKUP('12. Waterfall'!$C71,'12. Hypothèses'!$C$21:$V$41,16,FALSE))+(VLOOKUP('12. Waterfall'!$C71,'12. Hypothèses'!$C$21:$V$41,12,FALSE))),0),"")</f>
        <v/>
      </c>
      <c r="I71" s="271" t="str">
        <f>IFERROR(IF(VLOOKUP('12. Waterfall'!$C71,'12. Hypothèses'!$C$21:$V$41,11,FALSE)='12. Waterfall'!I$69,(VLOOKUP('12. Waterfall'!$C71,'12. Hypothèses'!$C$21:$V$41,20,FALSE)+(VLOOKUP('12. Waterfall'!$C71,'12. Hypothèses'!$C$21:$V$41,16,FALSE))+(VLOOKUP('12. Waterfall'!$C71,'12. Hypothèses'!$C$21:$V$41,12,FALSE))),0),"")</f>
        <v/>
      </c>
      <c r="J71" s="271" t="str">
        <f>IFERROR(IF(VLOOKUP('12. Waterfall'!$C71,'12. Hypothèses'!$C$21:$V$41,11,FALSE)='12. Waterfall'!J$69,(VLOOKUP('12. Waterfall'!$C71,'12. Hypothèses'!$C$21:$V$41,20,FALSE)+(VLOOKUP('12. Waterfall'!$C71,'12. Hypothèses'!$C$21:$V$41,16,FALSE))+(VLOOKUP('12. Waterfall'!$C71,'12. Hypothèses'!$C$21:$V$41,12,FALSE))),0),"")</f>
        <v/>
      </c>
      <c r="K71" s="271" t="str">
        <f>IFERROR(IF(VLOOKUP('12. Waterfall'!$C71,'12. Hypothèses'!$C$21:$V$41,11,FALSE)='12. Waterfall'!K$69,(VLOOKUP('12. Waterfall'!$C71,'12. Hypothèses'!$C$21:$V$41,20,FALSE)+(VLOOKUP('12. Waterfall'!$C71,'12. Hypothèses'!$C$21:$V$41,16,FALSE))+(VLOOKUP('12. Waterfall'!$C71,'12. Hypothèses'!$C$21:$V$41,12,FALSE))),0),"")</f>
        <v/>
      </c>
      <c r="L71" s="271" t="str">
        <f>IFERROR(IF(VLOOKUP('12. Waterfall'!$C71,'12. Hypothèses'!$C$21:$V$41,11,FALSE)='12. Waterfall'!L$69,(VLOOKUP('12. Waterfall'!$C71,'12. Hypothèses'!$C$21:$V$41,20,FALSE)+(VLOOKUP('12. Waterfall'!$C71,'12. Hypothèses'!$C$21:$V$41,16,FALSE))+(VLOOKUP('12. Waterfall'!$C71,'12. Hypothèses'!$C$21:$V$41,12,FALSE))),0),"")</f>
        <v/>
      </c>
      <c r="M71" s="272" t="str">
        <f>IFERROR(IF(VLOOKUP('12. Waterfall'!$C71,'12. Hypothèses'!$C$21:$V$41,11,FALSE)='12. Waterfall'!M$69,(VLOOKUP('12. Waterfall'!$C71,'12. Hypothèses'!$C$21:$V$41,20,FALSE)+(VLOOKUP('12. Waterfall'!$C71,'12. Hypothèses'!$C$21:$V$41,16,FALSE))+(VLOOKUP('12. Waterfall'!$C71,'12. Hypothèses'!$C$21:$V$41,12,FALSE))),0),"")</f>
        <v/>
      </c>
      <c r="N71" s="122"/>
      <c r="P71" s="117"/>
      <c r="Q71" s="117"/>
      <c r="R71" s="117"/>
      <c r="S71" s="117"/>
      <c r="T71" s="117"/>
      <c r="U71" s="117"/>
      <c r="V71" s="117"/>
    </row>
    <row r="72" spans="1:22" s="75" customFormat="1" x14ac:dyDescent="0.35">
      <c r="C72" s="132" t="str">
        <f t="shared" si="11"/>
        <v/>
      </c>
      <c r="D72" s="271" t="str">
        <f>IFERROR(IF(VLOOKUP('12. Waterfall'!$C72,'12. Hypothèses'!$C$21:$V$41,11,FALSE)='12. Waterfall'!D$69,(VLOOKUP('12. Waterfall'!$C72,'12. Hypothèses'!$C$21:$V$41,20,FALSE)+(VLOOKUP('12. Waterfall'!$C72,'12. Hypothèses'!$C$21:$V$41,16,FALSE))+(VLOOKUP('12. Waterfall'!$C72,'12. Hypothèses'!$C$21:$V$41,12,FALSE))),0),"")</f>
        <v/>
      </c>
      <c r="E72" s="271" t="str">
        <f>IFERROR(IF(VLOOKUP('12. Waterfall'!$C72,'12. Hypothèses'!$C$21:$V$41,11,FALSE)='12. Waterfall'!E$69,(VLOOKUP('12. Waterfall'!$C72,'12. Hypothèses'!$C$21:$V$41,20,FALSE)+(VLOOKUP('12. Waterfall'!$C72,'12. Hypothèses'!$C$21:$V$41,16,FALSE))+(VLOOKUP('12. Waterfall'!$C72,'12. Hypothèses'!$C$21:$V$41,12,FALSE))),0),"")</f>
        <v/>
      </c>
      <c r="F72" s="271" t="str">
        <f>IFERROR(IF(VLOOKUP('12. Waterfall'!$C72,'12. Hypothèses'!$C$21:$V$41,11,FALSE)='12. Waterfall'!F$69,(VLOOKUP('12. Waterfall'!$C72,'12. Hypothèses'!$C$21:$V$41,20,FALSE)+(VLOOKUP('12. Waterfall'!$C72,'12. Hypothèses'!$C$21:$V$41,16,FALSE))+(VLOOKUP('12. Waterfall'!$C72,'12. Hypothèses'!$C$21:$V$41,12,FALSE))),0),"")</f>
        <v/>
      </c>
      <c r="G72" s="271" t="str">
        <f>IFERROR(IF(VLOOKUP('12. Waterfall'!$C72,'12. Hypothèses'!$C$21:$V$41,11,FALSE)='12. Waterfall'!G$69,(VLOOKUP('12. Waterfall'!$C72,'12. Hypothèses'!$C$21:$V$41,20,FALSE)+(VLOOKUP('12. Waterfall'!$C72,'12. Hypothèses'!$C$21:$V$41,16,FALSE))+(VLOOKUP('12. Waterfall'!$C72,'12. Hypothèses'!$C$21:$V$41,12,FALSE))),0),"")</f>
        <v/>
      </c>
      <c r="H72" s="271" t="str">
        <f>IFERROR(IF(VLOOKUP('12. Waterfall'!$C72,'12. Hypothèses'!$C$21:$V$41,11,FALSE)='12. Waterfall'!H$69,(VLOOKUP('12. Waterfall'!$C72,'12. Hypothèses'!$C$21:$V$41,20,FALSE)+(VLOOKUP('12. Waterfall'!$C72,'12. Hypothèses'!$C$21:$V$41,16,FALSE))+(VLOOKUP('12. Waterfall'!$C72,'12. Hypothèses'!$C$21:$V$41,12,FALSE))),0),"")</f>
        <v/>
      </c>
      <c r="I72" s="271" t="str">
        <f>IFERROR(IF(VLOOKUP('12. Waterfall'!$C72,'12. Hypothèses'!$C$21:$V$41,11,FALSE)='12. Waterfall'!I$69,(VLOOKUP('12. Waterfall'!$C72,'12. Hypothèses'!$C$21:$V$41,20,FALSE)+(VLOOKUP('12. Waterfall'!$C72,'12. Hypothèses'!$C$21:$V$41,16,FALSE))+(VLOOKUP('12. Waterfall'!$C72,'12. Hypothèses'!$C$21:$V$41,12,FALSE))),0),"")</f>
        <v/>
      </c>
      <c r="J72" s="271" t="str">
        <f>IFERROR(IF(VLOOKUP('12. Waterfall'!$C72,'12. Hypothèses'!$C$21:$V$41,11,FALSE)='12. Waterfall'!J$69,(VLOOKUP('12. Waterfall'!$C72,'12. Hypothèses'!$C$21:$V$41,20,FALSE)+(VLOOKUP('12. Waterfall'!$C72,'12. Hypothèses'!$C$21:$V$41,16,FALSE))+(VLOOKUP('12. Waterfall'!$C72,'12. Hypothèses'!$C$21:$V$41,12,FALSE))),0),"")</f>
        <v/>
      </c>
      <c r="K72" s="271" t="str">
        <f>IFERROR(IF(VLOOKUP('12. Waterfall'!$C72,'12. Hypothèses'!$C$21:$V$41,11,FALSE)='12. Waterfall'!K$69,(VLOOKUP('12. Waterfall'!$C72,'12. Hypothèses'!$C$21:$V$41,20,FALSE)+(VLOOKUP('12. Waterfall'!$C72,'12. Hypothèses'!$C$21:$V$41,16,FALSE))+(VLOOKUP('12. Waterfall'!$C72,'12. Hypothèses'!$C$21:$V$41,12,FALSE))),0),"")</f>
        <v/>
      </c>
      <c r="L72" s="271" t="str">
        <f>IFERROR(IF(VLOOKUP('12. Waterfall'!$C72,'12. Hypothèses'!$C$21:$V$41,11,FALSE)='12. Waterfall'!L$69,(VLOOKUP('12. Waterfall'!$C72,'12. Hypothèses'!$C$21:$V$41,20,FALSE)+(VLOOKUP('12. Waterfall'!$C72,'12. Hypothèses'!$C$21:$V$41,16,FALSE))+(VLOOKUP('12. Waterfall'!$C72,'12. Hypothèses'!$C$21:$V$41,12,FALSE))),0),"")</f>
        <v/>
      </c>
      <c r="M72" s="272" t="str">
        <f>IFERROR(IF(VLOOKUP('12. Waterfall'!$C72,'12. Hypothèses'!$C$21:$V$41,11,FALSE)='12. Waterfall'!M$69,(VLOOKUP('12. Waterfall'!$C72,'12. Hypothèses'!$C$21:$V$41,20,FALSE)+(VLOOKUP('12. Waterfall'!$C72,'12. Hypothèses'!$C$21:$V$41,16,FALSE))+(VLOOKUP('12. Waterfall'!$C72,'12. Hypothèses'!$C$21:$V$41,12,FALSE))),0),"")</f>
        <v/>
      </c>
      <c r="N72" s="122"/>
      <c r="P72" s="117"/>
      <c r="Q72" s="117"/>
      <c r="R72" s="117"/>
      <c r="S72" s="117"/>
      <c r="T72" s="117"/>
      <c r="U72" s="117"/>
      <c r="V72" s="117"/>
    </row>
    <row r="73" spans="1:22" s="75" customFormat="1" x14ac:dyDescent="0.35">
      <c r="C73" s="132" t="str">
        <f t="shared" si="11"/>
        <v/>
      </c>
      <c r="D73" s="271" t="str">
        <f>IFERROR(IF(VLOOKUP('12. Waterfall'!$C73,'12. Hypothèses'!$C$21:$V$41,11,FALSE)='12. Waterfall'!D$69,(VLOOKUP('12. Waterfall'!$C73,'12. Hypothèses'!$C$21:$V$41,20,FALSE)+(VLOOKUP('12. Waterfall'!$C73,'12. Hypothèses'!$C$21:$V$41,16,FALSE))+(VLOOKUP('12. Waterfall'!$C73,'12. Hypothèses'!$C$21:$V$41,12,FALSE))),0),"")</f>
        <v/>
      </c>
      <c r="E73" s="271" t="str">
        <f>IFERROR(IF(VLOOKUP('12. Waterfall'!$C73,'12. Hypothèses'!$C$21:$V$41,11,FALSE)='12. Waterfall'!E$69,(VLOOKUP('12. Waterfall'!$C73,'12. Hypothèses'!$C$21:$V$41,20,FALSE)+(VLOOKUP('12. Waterfall'!$C73,'12. Hypothèses'!$C$21:$V$41,16,FALSE))+(VLOOKUP('12. Waterfall'!$C73,'12. Hypothèses'!$C$21:$V$41,12,FALSE))),0),"")</f>
        <v/>
      </c>
      <c r="F73" s="271" t="str">
        <f>IFERROR(IF(VLOOKUP('12. Waterfall'!$C73,'12. Hypothèses'!$C$21:$V$41,11,FALSE)='12. Waterfall'!F$69,(VLOOKUP('12. Waterfall'!$C73,'12. Hypothèses'!$C$21:$V$41,20,FALSE)+(VLOOKUP('12. Waterfall'!$C73,'12. Hypothèses'!$C$21:$V$41,16,FALSE))+(VLOOKUP('12. Waterfall'!$C73,'12. Hypothèses'!$C$21:$V$41,12,FALSE))),0),"")</f>
        <v/>
      </c>
      <c r="G73" s="271" t="str">
        <f>IFERROR(IF(VLOOKUP('12. Waterfall'!$C73,'12. Hypothèses'!$C$21:$V$41,11,FALSE)='12. Waterfall'!G$69,(VLOOKUP('12. Waterfall'!$C73,'12. Hypothèses'!$C$21:$V$41,20,FALSE)+(VLOOKUP('12. Waterfall'!$C73,'12. Hypothèses'!$C$21:$V$41,16,FALSE))+(VLOOKUP('12. Waterfall'!$C73,'12. Hypothèses'!$C$21:$V$41,12,FALSE))),0),"")</f>
        <v/>
      </c>
      <c r="H73" s="271" t="str">
        <f>IFERROR(IF(VLOOKUP('12. Waterfall'!$C73,'12. Hypothèses'!$C$21:$V$41,11,FALSE)='12. Waterfall'!H$69,(VLOOKUP('12. Waterfall'!$C73,'12. Hypothèses'!$C$21:$V$41,20,FALSE)+(VLOOKUP('12. Waterfall'!$C73,'12. Hypothèses'!$C$21:$V$41,16,FALSE))+(VLOOKUP('12. Waterfall'!$C73,'12. Hypothèses'!$C$21:$V$41,12,FALSE))),0),"")</f>
        <v/>
      </c>
      <c r="I73" s="271" t="str">
        <f>IFERROR(IF(VLOOKUP('12. Waterfall'!$C73,'12. Hypothèses'!$C$21:$V$41,11,FALSE)='12. Waterfall'!I$69,(VLOOKUP('12. Waterfall'!$C73,'12. Hypothèses'!$C$21:$V$41,20,FALSE)+(VLOOKUP('12. Waterfall'!$C73,'12. Hypothèses'!$C$21:$V$41,16,FALSE))+(VLOOKUP('12. Waterfall'!$C73,'12. Hypothèses'!$C$21:$V$41,12,FALSE))),0),"")</f>
        <v/>
      </c>
      <c r="J73" s="271" t="str">
        <f>IFERROR(IF(VLOOKUP('12. Waterfall'!$C73,'12. Hypothèses'!$C$21:$V$41,11,FALSE)='12. Waterfall'!J$69,(VLOOKUP('12. Waterfall'!$C73,'12. Hypothèses'!$C$21:$V$41,20,FALSE)+(VLOOKUP('12. Waterfall'!$C73,'12. Hypothèses'!$C$21:$V$41,16,FALSE))+(VLOOKUP('12. Waterfall'!$C73,'12. Hypothèses'!$C$21:$V$41,12,FALSE))),0),"")</f>
        <v/>
      </c>
      <c r="K73" s="271" t="str">
        <f>IFERROR(IF(VLOOKUP('12. Waterfall'!$C73,'12. Hypothèses'!$C$21:$V$41,11,FALSE)='12. Waterfall'!K$69,(VLOOKUP('12. Waterfall'!$C73,'12. Hypothèses'!$C$21:$V$41,20,FALSE)+(VLOOKUP('12. Waterfall'!$C73,'12. Hypothèses'!$C$21:$V$41,16,FALSE))+(VLOOKUP('12. Waterfall'!$C73,'12. Hypothèses'!$C$21:$V$41,12,FALSE))),0),"")</f>
        <v/>
      </c>
      <c r="L73" s="271" t="str">
        <f>IFERROR(IF(VLOOKUP('12. Waterfall'!$C73,'12. Hypothèses'!$C$21:$V$41,11,FALSE)='12. Waterfall'!L$69,(VLOOKUP('12. Waterfall'!$C73,'12. Hypothèses'!$C$21:$V$41,20,FALSE)+(VLOOKUP('12. Waterfall'!$C73,'12. Hypothèses'!$C$21:$V$41,16,FALSE))+(VLOOKUP('12. Waterfall'!$C73,'12. Hypothèses'!$C$21:$V$41,12,FALSE))),0),"")</f>
        <v/>
      </c>
      <c r="M73" s="272" t="str">
        <f>IFERROR(IF(VLOOKUP('12. Waterfall'!$C73,'12. Hypothèses'!$C$21:$V$41,11,FALSE)='12. Waterfall'!M$69,(VLOOKUP('12. Waterfall'!$C73,'12. Hypothèses'!$C$21:$V$41,20,FALSE)+(VLOOKUP('12. Waterfall'!$C73,'12. Hypothèses'!$C$21:$V$41,16,FALSE))+(VLOOKUP('12. Waterfall'!$C73,'12. Hypothèses'!$C$21:$V$41,12,FALSE))),0),"")</f>
        <v/>
      </c>
      <c r="N73" s="122"/>
      <c r="P73" s="117"/>
      <c r="Q73" s="117"/>
      <c r="R73" s="117"/>
      <c r="S73" s="117"/>
      <c r="T73" s="117"/>
      <c r="U73" s="117"/>
      <c r="V73" s="117"/>
    </row>
    <row r="74" spans="1:22" s="75" customFormat="1" x14ac:dyDescent="0.35">
      <c r="C74" s="132" t="str">
        <f t="shared" si="11"/>
        <v/>
      </c>
      <c r="D74" s="271" t="str">
        <f>IFERROR(IF(VLOOKUP('12. Waterfall'!$C74,'12. Hypothèses'!$C$21:$V$41,11,FALSE)='12. Waterfall'!D$69,(VLOOKUP('12. Waterfall'!$C74,'12. Hypothèses'!$C$21:$V$41,20,FALSE)+(VLOOKUP('12. Waterfall'!$C74,'12. Hypothèses'!$C$21:$V$41,16,FALSE))+(VLOOKUP('12. Waterfall'!$C74,'12. Hypothèses'!$C$21:$V$41,12,FALSE))),0),"")</f>
        <v/>
      </c>
      <c r="E74" s="271" t="str">
        <f>IFERROR(IF(VLOOKUP('12. Waterfall'!$C74,'12. Hypothèses'!$C$21:$V$41,11,FALSE)='12. Waterfall'!E$69,(VLOOKUP('12. Waterfall'!$C74,'12. Hypothèses'!$C$21:$V$41,20,FALSE)+(VLOOKUP('12. Waterfall'!$C74,'12. Hypothèses'!$C$21:$V$41,16,FALSE))+(VLOOKUP('12. Waterfall'!$C74,'12. Hypothèses'!$C$21:$V$41,12,FALSE))),0),"")</f>
        <v/>
      </c>
      <c r="F74" s="271" t="str">
        <f>IFERROR(IF(VLOOKUP('12. Waterfall'!$C74,'12. Hypothèses'!$C$21:$V$41,11,FALSE)='12. Waterfall'!F$69,(VLOOKUP('12. Waterfall'!$C74,'12. Hypothèses'!$C$21:$V$41,20,FALSE)+(VLOOKUP('12. Waterfall'!$C74,'12. Hypothèses'!$C$21:$V$41,16,FALSE))+(VLOOKUP('12. Waterfall'!$C74,'12. Hypothèses'!$C$21:$V$41,12,FALSE))),0),"")</f>
        <v/>
      </c>
      <c r="G74" s="271" t="str">
        <f>IFERROR(IF(VLOOKUP('12. Waterfall'!$C74,'12. Hypothèses'!$C$21:$V$41,11,FALSE)='12. Waterfall'!G$69,(VLOOKUP('12. Waterfall'!$C74,'12. Hypothèses'!$C$21:$V$41,20,FALSE)+(VLOOKUP('12. Waterfall'!$C74,'12. Hypothèses'!$C$21:$V$41,16,FALSE))+(VLOOKUP('12. Waterfall'!$C74,'12. Hypothèses'!$C$21:$V$41,12,FALSE))),0),"")</f>
        <v/>
      </c>
      <c r="H74" s="271" t="str">
        <f>IFERROR(IF(VLOOKUP('12. Waterfall'!$C74,'12. Hypothèses'!$C$21:$V$41,11,FALSE)='12. Waterfall'!H$69,(VLOOKUP('12. Waterfall'!$C74,'12. Hypothèses'!$C$21:$V$41,20,FALSE)+(VLOOKUP('12. Waterfall'!$C74,'12. Hypothèses'!$C$21:$V$41,16,FALSE))+(VLOOKUP('12. Waterfall'!$C74,'12. Hypothèses'!$C$21:$V$41,12,FALSE))),0),"")</f>
        <v/>
      </c>
      <c r="I74" s="271" t="str">
        <f>IFERROR(IF(VLOOKUP('12. Waterfall'!$C74,'12. Hypothèses'!$C$21:$V$41,11,FALSE)='12. Waterfall'!I$69,(VLOOKUP('12. Waterfall'!$C74,'12. Hypothèses'!$C$21:$V$41,20,FALSE)+(VLOOKUP('12. Waterfall'!$C74,'12. Hypothèses'!$C$21:$V$41,16,FALSE))+(VLOOKUP('12. Waterfall'!$C74,'12. Hypothèses'!$C$21:$V$41,12,FALSE))),0),"")</f>
        <v/>
      </c>
      <c r="J74" s="271" t="str">
        <f>IFERROR(IF(VLOOKUP('12. Waterfall'!$C74,'12. Hypothèses'!$C$21:$V$41,11,FALSE)='12. Waterfall'!J$69,(VLOOKUP('12. Waterfall'!$C74,'12. Hypothèses'!$C$21:$V$41,20,FALSE)+(VLOOKUP('12. Waterfall'!$C74,'12. Hypothèses'!$C$21:$V$41,16,FALSE))+(VLOOKUP('12. Waterfall'!$C74,'12. Hypothèses'!$C$21:$V$41,12,FALSE))),0),"")</f>
        <v/>
      </c>
      <c r="K74" s="271" t="str">
        <f>IFERROR(IF(VLOOKUP('12. Waterfall'!$C74,'12. Hypothèses'!$C$21:$V$41,11,FALSE)='12. Waterfall'!K$69,(VLOOKUP('12. Waterfall'!$C74,'12. Hypothèses'!$C$21:$V$41,20,FALSE)+(VLOOKUP('12. Waterfall'!$C74,'12. Hypothèses'!$C$21:$V$41,16,FALSE))+(VLOOKUP('12. Waterfall'!$C74,'12. Hypothèses'!$C$21:$V$41,12,FALSE))),0),"")</f>
        <v/>
      </c>
      <c r="L74" s="271" t="str">
        <f>IFERROR(IF(VLOOKUP('12. Waterfall'!$C74,'12. Hypothèses'!$C$21:$V$41,11,FALSE)='12. Waterfall'!L$69,(VLOOKUP('12. Waterfall'!$C74,'12. Hypothèses'!$C$21:$V$41,20,FALSE)+(VLOOKUP('12. Waterfall'!$C74,'12. Hypothèses'!$C$21:$V$41,16,FALSE))+(VLOOKUP('12. Waterfall'!$C74,'12. Hypothèses'!$C$21:$V$41,12,FALSE))),0),"")</f>
        <v/>
      </c>
      <c r="M74" s="271" t="str">
        <f>IFERROR(IF(VLOOKUP('12. Waterfall'!$C74,'12. Hypothèses'!$C$21:$V$41,11,FALSE)='12. Waterfall'!M$69,(VLOOKUP('12. Waterfall'!$C74,'12. Hypothèses'!$C$21:$V$41,20,FALSE)+(VLOOKUP('12. Waterfall'!$C74,'12. Hypothèses'!$C$21:$V$41,16,FALSE))+(VLOOKUP('12. Waterfall'!$C74,'12. Hypothèses'!$C$21:$V$41,12,FALSE))),0),"")</f>
        <v/>
      </c>
      <c r="N74" s="122"/>
      <c r="P74" s="117"/>
      <c r="Q74" s="117"/>
      <c r="R74" s="117"/>
      <c r="S74" s="117"/>
      <c r="T74" s="117"/>
      <c r="U74" s="117"/>
      <c r="V74" s="117"/>
    </row>
    <row r="75" spans="1:22" s="75" customFormat="1" x14ac:dyDescent="0.35">
      <c r="C75" s="132" t="str">
        <f t="shared" si="11"/>
        <v/>
      </c>
      <c r="D75" s="271" t="str">
        <f>IFERROR(IF(VLOOKUP('12. Waterfall'!$C75,'12. Hypothèses'!$C$21:$V$41,11,FALSE)='12. Waterfall'!D$69,(VLOOKUP('12. Waterfall'!$C75,'12. Hypothèses'!$C$21:$V$41,20,FALSE)+(VLOOKUP('12. Waterfall'!$C75,'12. Hypothèses'!$C$21:$V$41,16,FALSE))+(VLOOKUP('12. Waterfall'!$C75,'12. Hypothèses'!$C$21:$V$41,12,FALSE))),0),"")</f>
        <v/>
      </c>
      <c r="E75" s="271" t="str">
        <f>IFERROR(IF(VLOOKUP('12. Waterfall'!$C75,'12. Hypothèses'!$C$21:$V$41,11,FALSE)='12. Waterfall'!E$69,(VLOOKUP('12. Waterfall'!$C75,'12. Hypothèses'!$C$21:$V$41,20,FALSE)+(VLOOKUP('12. Waterfall'!$C75,'12. Hypothèses'!$C$21:$V$41,16,FALSE))+(VLOOKUP('12. Waterfall'!$C75,'12. Hypothèses'!$C$21:$V$41,12,FALSE))),0),"")</f>
        <v/>
      </c>
      <c r="F75" s="271" t="str">
        <f>IFERROR(IF(VLOOKUP('12. Waterfall'!$C75,'12. Hypothèses'!$C$21:$V$41,11,FALSE)='12. Waterfall'!F$69,(VLOOKUP('12. Waterfall'!$C75,'12. Hypothèses'!$C$21:$V$41,20,FALSE)+(VLOOKUP('12. Waterfall'!$C75,'12. Hypothèses'!$C$21:$V$41,16,FALSE))+(VLOOKUP('12. Waterfall'!$C75,'12. Hypothèses'!$C$21:$V$41,12,FALSE))),0),"")</f>
        <v/>
      </c>
      <c r="G75" s="271" t="str">
        <f>IFERROR(IF(VLOOKUP('12. Waterfall'!$C75,'12. Hypothèses'!$C$21:$V$41,11,FALSE)='12. Waterfall'!G$69,(VLOOKUP('12. Waterfall'!$C75,'12. Hypothèses'!$C$21:$V$41,20,FALSE)+(VLOOKUP('12. Waterfall'!$C75,'12. Hypothèses'!$C$21:$V$41,16,FALSE))+(VLOOKUP('12. Waterfall'!$C75,'12. Hypothèses'!$C$21:$V$41,12,FALSE))),0),"")</f>
        <v/>
      </c>
      <c r="H75" s="271" t="str">
        <f>IFERROR(IF(VLOOKUP('12. Waterfall'!$C75,'12. Hypothèses'!$C$21:$V$41,11,FALSE)='12. Waterfall'!H$69,(VLOOKUP('12. Waterfall'!$C75,'12. Hypothèses'!$C$21:$V$41,20,FALSE)+(VLOOKUP('12. Waterfall'!$C75,'12. Hypothèses'!$C$21:$V$41,16,FALSE))+(VLOOKUP('12. Waterfall'!$C75,'12. Hypothèses'!$C$21:$V$41,12,FALSE))),0),"")</f>
        <v/>
      </c>
      <c r="I75" s="271" t="str">
        <f>IFERROR(IF(VLOOKUP('12. Waterfall'!$C75,'12. Hypothèses'!$C$21:$V$41,11,FALSE)='12. Waterfall'!I$69,(VLOOKUP('12. Waterfall'!$C75,'12. Hypothèses'!$C$21:$V$41,20,FALSE)+(VLOOKUP('12. Waterfall'!$C75,'12. Hypothèses'!$C$21:$V$41,16,FALSE))+(VLOOKUP('12. Waterfall'!$C75,'12. Hypothèses'!$C$21:$V$41,12,FALSE))),0),"")</f>
        <v/>
      </c>
      <c r="J75" s="271" t="str">
        <f>IFERROR(IF(VLOOKUP('12. Waterfall'!$C75,'12. Hypothèses'!$C$21:$V$41,11,FALSE)='12. Waterfall'!J$69,(VLOOKUP('12. Waterfall'!$C75,'12. Hypothèses'!$C$21:$V$41,20,FALSE)+(VLOOKUP('12. Waterfall'!$C75,'12. Hypothèses'!$C$21:$V$41,16,FALSE))+(VLOOKUP('12. Waterfall'!$C75,'12. Hypothèses'!$C$21:$V$41,12,FALSE))),0),"")</f>
        <v/>
      </c>
      <c r="K75" s="271" t="str">
        <f>IFERROR(IF(VLOOKUP('12. Waterfall'!$C75,'12. Hypothèses'!$C$21:$V$41,11,FALSE)='12. Waterfall'!K$69,(VLOOKUP('12. Waterfall'!$C75,'12. Hypothèses'!$C$21:$V$41,20,FALSE)+(VLOOKUP('12. Waterfall'!$C75,'12. Hypothèses'!$C$21:$V$41,16,FALSE))+(VLOOKUP('12. Waterfall'!$C75,'12. Hypothèses'!$C$21:$V$41,12,FALSE))),0),"")</f>
        <v/>
      </c>
      <c r="L75" s="271" t="str">
        <f>IFERROR(IF(VLOOKUP('12. Waterfall'!$C75,'12. Hypothèses'!$C$21:$V$41,11,FALSE)='12. Waterfall'!L$69,(VLOOKUP('12. Waterfall'!$C75,'12. Hypothèses'!$C$21:$V$41,20,FALSE)+(VLOOKUP('12. Waterfall'!$C75,'12. Hypothèses'!$C$21:$V$41,16,FALSE))+(VLOOKUP('12. Waterfall'!$C75,'12. Hypothèses'!$C$21:$V$41,12,FALSE))),0),"")</f>
        <v/>
      </c>
      <c r="M75" s="272" t="str">
        <f>IFERROR(IF(VLOOKUP('12. Waterfall'!$C75,'12. Hypothèses'!$C$21:$V$41,11,FALSE)='12. Waterfall'!M$69,(VLOOKUP('12. Waterfall'!$C75,'12. Hypothèses'!$C$21:$V$41,20,FALSE)+(VLOOKUP('12. Waterfall'!$C75,'12. Hypothèses'!$C$21:$V$41,16,FALSE))+(VLOOKUP('12. Waterfall'!$C75,'12. Hypothèses'!$C$21:$V$41,12,FALSE))),0),"")</f>
        <v/>
      </c>
      <c r="N75" s="122"/>
      <c r="P75" s="117"/>
      <c r="Q75" s="117"/>
      <c r="R75" s="117"/>
      <c r="S75" s="117"/>
      <c r="T75" s="117"/>
      <c r="U75" s="117"/>
      <c r="V75" s="117"/>
    </row>
    <row r="76" spans="1:22" s="75" customFormat="1" x14ac:dyDescent="0.35">
      <c r="C76" s="132" t="str">
        <f t="shared" si="11"/>
        <v/>
      </c>
      <c r="D76" s="271" t="str">
        <f>IFERROR(IF(VLOOKUP('12. Waterfall'!$C76,'12. Hypothèses'!$C$21:$V$41,11,FALSE)='12. Waterfall'!D$69,(VLOOKUP('12. Waterfall'!$C76,'12. Hypothèses'!$C$21:$V$41,20,FALSE)+(VLOOKUP('12. Waterfall'!$C76,'12. Hypothèses'!$C$21:$V$41,16,FALSE))+(VLOOKUP('12. Waterfall'!$C76,'12. Hypothèses'!$C$21:$V$41,12,FALSE))),0),"")</f>
        <v/>
      </c>
      <c r="E76" s="271" t="str">
        <f>IFERROR(IF(VLOOKUP('12. Waterfall'!$C76,'12. Hypothèses'!$C$21:$V$41,11,FALSE)='12. Waterfall'!E$69,(VLOOKUP('12. Waterfall'!$C76,'12. Hypothèses'!$C$21:$V$41,20,FALSE)+(VLOOKUP('12. Waterfall'!$C76,'12. Hypothèses'!$C$21:$V$41,16,FALSE))+(VLOOKUP('12. Waterfall'!$C76,'12. Hypothèses'!$C$21:$V$41,12,FALSE))),0),"")</f>
        <v/>
      </c>
      <c r="F76" s="271" t="str">
        <f>IFERROR(IF(VLOOKUP('12. Waterfall'!$C76,'12. Hypothèses'!$C$21:$V$41,11,FALSE)='12. Waterfall'!F$69,(VLOOKUP('12. Waterfall'!$C76,'12. Hypothèses'!$C$21:$V$41,20,FALSE)+(VLOOKUP('12. Waterfall'!$C76,'12. Hypothèses'!$C$21:$V$41,16,FALSE))+(VLOOKUP('12. Waterfall'!$C76,'12. Hypothèses'!$C$21:$V$41,12,FALSE))),0),"")</f>
        <v/>
      </c>
      <c r="G76" s="271" t="str">
        <f>IFERROR(IF(VLOOKUP('12. Waterfall'!$C76,'12. Hypothèses'!$C$21:$V$41,11,FALSE)='12. Waterfall'!G$69,(VLOOKUP('12. Waterfall'!$C76,'12. Hypothèses'!$C$21:$V$41,20,FALSE)+(VLOOKUP('12. Waterfall'!$C76,'12. Hypothèses'!$C$21:$V$41,16,FALSE))+(VLOOKUP('12. Waterfall'!$C76,'12. Hypothèses'!$C$21:$V$41,12,FALSE))),0),"")</f>
        <v/>
      </c>
      <c r="H76" s="271" t="str">
        <f>IFERROR(IF(VLOOKUP('12. Waterfall'!$C76,'12. Hypothèses'!$C$21:$V$41,11,FALSE)='12. Waterfall'!H$69,(VLOOKUP('12. Waterfall'!$C76,'12. Hypothèses'!$C$21:$V$41,20,FALSE)+(VLOOKUP('12. Waterfall'!$C76,'12. Hypothèses'!$C$21:$V$41,16,FALSE))+(VLOOKUP('12. Waterfall'!$C76,'12. Hypothèses'!$C$21:$V$41,12,FALSE))),0),"")</f>
        <v/>
      </c>
      <c r="I76" s="271" t="str">
        <f>IFERROR(IF(VLOOKUP('12. Waterfall'!$C76,'12. Hypothèses'!$C$21:$V$41,11,FALSE)='12. Waterfall'!I$69,(VLOOKUP('12. Waterfall'!$C76,'12. Hypothèses'!$C$21:$V$41,20,FALSE)+(VLOOKUP('12. Waterfall'!$C76,'12. Hypothèses'!$C$21:$V$41,16,FALSE))+(VLOOKUP('12. Waterfall'!$C76,'12. Hypothèses'!$C$21:$V$41,12,FALSE))),0),"")</f>
        <v/>
      </c>
      <c r="J76" s="271" t="str">
        <f>IFERROR(IF(VLOOKUP('12. Waterfall'!$C76,'12. Hypothèses'!$C$21:$V$41,11,FALSE)='12. Waterfall'!J$69,(VLOOKUP('12. Waterfall'!$C76,'12. Hypothèses'!$C$21:$V$41,20,FALSE)+(VLOOKUP('12. Waterfall'!$C76,'12. Hypothèses'!$C$21:$V$41,16,FALSE))+(VLOOKUP('12. Waterfall'!$C76,'12. Hypothèses'!$C$21:$V$41,12,FALSE))),0),"")</f>
        <v/>
      </c>
      <c r="K76" s="271" t="str">
        <f>IFERROR(IF(VLOOKUP('12. Waterfall'!$C76,'12. Hypothèses'!$C$21:$V$41,11,FALSE)='12. Waterfall'!K$69,(VLOOKUP('12. Waterfall'!$C76,'12. Hypothèses'!$C$21:$V$41,20,FALSE)+(VLOOKUP('12. Waterfall'!$C76,'12. Hypothèses'!$C$21:$V$41,16,FALSE))+(VLOOKUP('12. Waterfall'!$C76,'12. Hypothèses'!$C$21:$V$41,12,FALSE))),0),"")</f>
        <v/>
      </c>
      <c r="L76" s="271" t="str">
        <f>IFERROR(IF(VLOOKUP('12. Waterfall'!$C76,'12. Hypothèses'!$C$21:$V$41,11,FALSE)='12. Waterfall'!L$69,(VLOOKUP('12. Waterfall'!$C76,'12. Hypothèses'!$C$21:$V$41,20,FALSE)+(VLOOKUP('12. Waterfall'!$C76,'12. Hypothèses'!$C$21:$V$41,16,FALSE))+(VLOOKUP('12. Waterfall'!$C76,'12. Hypothèses'!$C$21:$V$41,12,FALSE))),0),"")</f>
        <v/>
      </c>
      <c r="M76" s="272" t="str">
        <f>IFERROR(IF(VLOOKUP('12. Waterfall'!$C76,'12. Hypothèses'!$C$21:$V$41,11,FALSE)='12. Waterfall'!M$69,(VLOOKUP('12. Waterfall'!$C76,'12. Hypothèses'!$C$21:$V$41,20,FALSE)+(VLOOKUP('12. Waterfall'!$C76,'12. Hypothèses'!$C$21:$V$41,16,FALSE))+(VLOOKUP('12. Waterfall'!$C76,'12. Hypothèses'!$C$21:$V$41,12,FALSE))),0),"")</f>
        <v/>
      </c>
      <c r="N76" s="122"/>
      <c r="P76" s="117"/>
      <c r="Q76" s="117"/>
      <c r="R76" s="117"/>
      <c r="S76" s="117"/>
      <c r="T76" s="117"/>
      <c r="U76" s="117"/>
      <c r="V76" s="117"/>
    </row>
    <row r="77" spans="1:22" s="122" customFormat="1" x14ac:dyDescent="0.35">
      <c r="A77" s="75"/>
      <c r="B77" s="75"/>
      <c r="C77" s="132" t="str">
        <f t="shared" si="11"/>
        <v/>
      </c>
      <c r="D77" s="271" t="str">
        <f>IFERROR(IF(VLOOKUP('12. Waterfall'!$C77,'12. Hypothèses'!$C$21:$V$41,11,FALSE)='12. Waterfall'!D$69,(VLOOKUP('12. Waterfall'!$C77,'12. Hypothèses'!$C$21:$V$41,20,FALSE)+(VLOOKUP('12. Waterfall'!$C77,'12. Hypothèses'!$C$21:$V$41,16,FALSE))+(VLOOKUP('12. Waterfall'!$C77,'12. Hypothèses'!$C$21:$V$41,12,FALSE))),0),"")</f>
        <v/>
      </c>
      <c r="E77" s="271" t="str">
        <f>IFERROR(IF(VLOOKUP('12. Waterfall'!$C77,'12. Hypothèses'!$C$21:$V$41,11,FALSE)='12. Waterfall'!E$69,(VLOOKUP('12. Waterfall'!$C77,'12. Hypothèses'!$C$21:$V$41,20,FALSE)+(VLOOKUP('12. Waterfall'!$C77,'12. Hypothèses'!$C$21:$V$41,16,FALSE))+(VLOOKUP('12. Waterfall'!$C77,'12. Hypothèses'!$C$21:$V$41,12,FALSE))),0),"")</f>
        <v/>
      </c>
      <c r="F77" s="271" t="str">
        <f>IFERROR(IF(VLOOKUP('12. Waterfall'!$C77,'12. Hypothèses'!$C$21:$V$41,11,FALSE)='12. Waterfall'!F$69,(VLOOKUP('12. Waterfall'!$C77,'12. Hypothèses'!$C$21:$V$41,20,FALSE)+(VLOOKUP('12. Waterfall'!$C77,'12. Hypothèses'!$C$21:$V$41,16,FALSE))+(VLOOKUP('12. Waterfall'!$C77,'12. Hypothèses'!$C$21:$V$41,12,FALSE))),0),"")</f>
        <v/>
      </c>
      <c r="G77" s="271" t="str">
        <f>IFERROR(IF(VLOOKUP('12. Waterfall'!$C77,'12. Hypothèses'!$C$21:$V$41,11,FALSE)='12. Waterfall'!G$69,(VLOOKUP('12. Waterfall'!$C77,'12. Hypothèses'!$C$21:$V$41,20,FALSE)+(VLOOKUP('12. Waterfall'!$C77,'12. Hypothèses'!$C$21:$V$41,16,FALSE))+(VLOOKUP('12. Waterfall'!$C77,'12. Hypothèses'!$C$21:$V$41,12,FALSE))),0),"")</f>
        <v/>
      </c>
      <c r="H77" s="271" t="str">
        <f>IFERROR(IF(VLOOKUP('12. Waterfall'!$C77,'12. Hypothèses'!$C$21:$V$41,11,FALSE)='12. Waterfall'!H$69,(VLOOKUP('12. Waterfall'!$C77,'12. Hypothèses'!$C$21:$V$41,20,FALSE)+(VLOOKUP('12. Waterfall'!$C77,'12. Hypothèses'!$C$21:$V$41,16,FALSE))+(VLOOKUP('12. Waterfall'!$C77,'12. Hypothèses'!$C$21:$V$41,12,FALSE))),0),"")</f>
        <v/>
      </c>
      <c r="I77" s="271" t="str">
        <f>IFERROR(IF(VLOOKUP('12. Waterfall'!$C77,'12. Hypothèses'!$C$21:$V$41,11,FALSE)='12. Waterfall'!I$69,(VLOOKUP('12. Waterfall'!$C77,'12. Hypothèses'!$C$21:$V$41,20,FALSE)+(VLOOKUP('12. Waterfall'!$C77,'12. Hypothèses'!$C$21:$V$41,16,FALSE))+(VLOOKUP('12. Waterfall'!$C77,'12. Hypothèses'!$C$21:$V$41,12,FALSE))),0),"")</f>
        <v/>
      </c>
      <c r="J77" s="271" t="str">
        <f>IFERROR(IF(VLOOKUP('12. Waterfall'!$C77,'12. Hypothèses'!$C$21:$V$41,11,FALSE)='12. Waterfall'!J$69,(VLOOKUP('12. Waterfall'!$C77,'12. Hypothèses'!$C$21:$V$41,20,FALSE)+(VLOOKUP('12. Waterfall'!$C77,'12. Hypothèses'!$C$21:$V$41,16,FALSE))+(VLOOKUP('12. Waterfall'!$C77,'12. Hypothèses'!$C$21:$V$41,12,FALSE))),0),"")</f>
        <v/>
      </c>
      <c r="K77" s="271" t="str">
        <f>IFERROR(IF(VLOOKUP('12. Waterfall'!$C77,'12. Hypothèses'!$C$21:$V$41,11,FALSE)='12. Waterfall'!K$69,(VLOOKUP('12. Waterfall'!$C77,'12. Hypothèses'!$C$21:$V$41,20,FALSE)+(VLOOKUP('12. Waterfall'!$C77,'12. Hypothèses'!$C$21:$V$41,16,FALSE))+(VLOOKUP('12. Waterfall'!$C77,'12. Hypothèses'!$C$21:$V$41,12,FALSE))),0),"")</f>
        <v/>
      </c>
      <c r="L77" s="271" t="str">
        <f>IFERROR(IF(VLOOKUP('12. Waterfall'!$C77,'12. Hypothèses'!$C$21:$V$41,11,FALSE)='12. Waterfall'!L$69,(VLOOKUP('12. Waterfall'!$C77,'12. Hypothèses'!$C$21:$V$41,20,FALSE)+(VLOOKUP('12. Waterfall'!$C77,'12. Hypothèses'!$C$21:$V$41,16,FALSE))+(VLOOKUP('12. Waterfall'!$C77,'12. Hypothèses'!$C$21:$V$41,12,FALSE))),0),"")</f>
        <v/>
      </c>
      <c r="M77" s="272" t="str">
        <f>IFERROR(IF(VLOOKUP('12. Waterfall'!$C77,'12. Hypothèses'!$C$21:$V$41,11,FALSE)='12. Waterfall'!M$69,(VLOOKUP('12. Waterfall'!$C77,'12. Hypothèses'!$C$21:$V$41,20,FALSE)+(VLOOKUP('12. Waterfall'!$C77,'12. Hypothèses'!$C$21:$V$41,16,FALSE))+(VLOOKUP('12. Waterfall'!$C77,'12. Hypothèses'!$C$21:$V$41,12,FALSE))),0),"")</f>
        <v/>
      </c>
      <c r="O77" s="75"/>
      <c r="P77" s="117"/>
      <c r="Q77" s="117"/>
      <c r="R77" s="117"/>
      <c r="S77" s="117"/>
      <c r="T77" s="117"/>
      <c r="U77" s="117"/>
      <c r="V77" s="117"/>
    </row>
    <row r="78" spans="1:22" s="122" customFormat="1" x14ac:dyDescent="0.35">
      <c r="A78" s="75"/>
      <c r="B78" s="75"/>
      <c r="C78" s="132" t="str">
        <f t="shared" si="11"/>
        <v/>
      </c>
      <c r="D78" s="271" t="str">
        <f>IFERROR(IF(VLOOKUP('12. Waterfall'!$C78,'12. Hypothèses'!$C$21:$V$41,11,FALSE)='12. Waterfall'!D$69,(VLOOKUP('12. Waterfall'!$C78,'12. Hypothèses'!$C$21:$V$41,20,FALSE)+(VLOOKUP('12. Waterfall'!$C78,'12. Hypothèses'!$C$21:$V$41,16,FALSE))+(VLOOKUP('12. Waterfall'!$C78,'12. Hypothèses'!$C$21:$V$41,12,FALSE))),0),"")</f>
        <v/>
      </c>
      <c r="E78" s="271" t="str">
        <f>IFERROR(IF(VLOOKUP('12. Waterfall'!$C78,'12. Hypothèses'!$C$21:$V$41,11,FALSE)='12. Waterfall'!E$69,(VLOOKUP('12. Waterfall'!$C78,'12. Hypothèses'!$C$21:$V$41,20,FALSE)+(VLOOKUP('12. Waterfall'!$C78,'12. Hypothèses'!$C$21:$V$41,16,FALSE))+(VLOOKUP('12. Waterfall'!$C78,'12. Hypothèses'!$C$21:$V$41,12,FALSE))),0),"")</f>
        <v/>
      </c>
      <c r="F78" s="271" t="str">
        <f>IFERROR(IF(VLOOKUP('12. Waterfall'!$C78,'12. Hypothèses'!$C$21:$V$41,11,FALSE)='12. Waterfall'!F$69,(VLOOKUP('12. Waterfall'!$C78,'12. Hypothèses'!$C$21:$V$41,20,FALSE)+(VLOOKUP('12. Waterfall'!$C78,'12. Hypothèses'!$C$21:$V$41,16,FALSE))+(VLOOKUP('12. Waterfall'!$C78,'12. Hypothèses'!$C$21:$V$41,12,FALSE))),0),"")</f>
        <v/>
      </c>
      <c r="G78" s="271" t="str">
        <f>IFERROR(IF(VLOOKUP('12. Waterfall'!$C78,'12. Hypothèses'!$C$21:$V$41,11,FALSE)='12. Waterfall'!G$69,(VLOOKUP('12. Waterfall'!$C78,'12. Hypothèses'!$C$21:$V$41,20,FALSE)+(VLOOKUP('12. Waterfall'!$C78,'12. Hypothèses'!$C$21:$V$41,16,FALSE))+(VLOOKUP('12. Waterfall'!$C78,'12. Hypothèses'!$C$21:$V$41,12,FALSE))),0),"")</f>
        <v/>
      </c>
      <c r="H78" s="271" t="str">
        <f>IFERROR(IF(VLOOKUP('12. Waterfall'!$C78,'12. Hypothèses'!$C$21:$V$41,11,FALSE)='12. Waterfall'!H$69,(VLOOKUP('12. Waterfall'!$C78,'12. Hypothèses'!$C$21:$V$41,20,FALSE)+(VLOOKUP('12. Waterfall'!$C78,'12. Hypothèses'!$C$21:$V$41,16,FALSE))+(VLOOKUP('12. Waterfall'!$C78,'12. Hypothèses'!$C$21:$V$41,12,FALSE))),0),"")</f>
        <v/>
      </c>
      <c r="I78" s="271" t="str">
        <f>IFERROR(IF(VLOOKUP('12. Waterfall'!$C78,'12. Hypothèses'!$C$21:$V$41,11,FALSE)='12. Waterfall'!I$69,(VLOOKUP('12. Waterfall'!$C78,'12. Hypothèses'!$C$21:$V$41,20,FALSE)+(VLOOKUP('12. Waterfall'!$C78,'12. Hypothèses'!$C$21:$V$41,16,FALSE))+(VLOOKUP('12. Waterfall'!$C78,'12. Hypothèses'!$C$21:$V$41,12,FALSE))),0),"")</f>
        <v/>
      </c>
      <c r="J78" s="271" t="str">
        <f>IFERROR(IF(VLOOKUP('12. Waterfall'!$C78,'12. Hypothèses'!$C$21:$V$41,11,FALSE)='12. Waterfall'!J$69,(VLOOKUP('12. Waterfall'!$C78,'12. Hypothèses'!$C$21:$V$41,20,FALSE)+(VLOOKUP('12. Waterfall'!$C78,'12. Hypothèses'!$C$21:$V$41,16,FALSE))+(VLOOKUP('12. Waterfall'!$C78,'12. Hypothèses'!$C$21:$V$41,12,FALSE))),0),"")</f>
        <v/>
      </c>
      <c r="K78" s="271" t="str">
        <f>IFERROR(IF(VLOOKUP('12. Waterfall'!$C78,'12. Hypothèses'!$C$21:$V$41,11,FALSE)='12. Waterfall'!K$69,(VLOOKUP('12. Waterfall'!$C78,'12. Hypothèses'!$C$21:$V$41,20,FALSE)+(VLOOKUP('12. Waterfall'!$C78,'12. Hypothèses'!$C$21:$V$41,16,FALSE))+(VLOOKUP('12. Waterfall'!$C78,'12. Hypothèses'!$C$21:$V$41,12,FALSE))),0),"")</f>
        <v/>
      </c>
      <c r="L78" s="271" t="str">
        <f>IFERROR(IF(VLOOKUP('12. Waterfall'!$C78,'12. Hypothèses'!$C$21:$V$41,11,FALSE)='12. Waterfall'!L$69,(VLOOKUP('12. Waterfall'!$C78,'12. Hypothèses'!$C$21:$V$41,20,FALSE)+(VLOOKUP('12. Waterfall'!$C78,'12. Hypothèses'!$C$21:$V$41,16,FALSE))+(VLOOKUP('12. Waterfall'!$C78,'12. Hypothèses'!$C$21:$V$41,12,FALSE))),0),"")</f>
        <v/>
      </c>
      <c r="M78" s="271" t="str">
        <f>IFERROR(IF(VLOOKUP('12. Waterfall'!$C78,'12. Hypothèses'!$C$21:$V$41,11,FALSE)='12. Waterfall'!M$69,(VLOOKUP('12. Waterfall'!$C78,'12. Hypothèses'!$C$21:$V$41,20,FALSE)+(VLOOKUP('12. Waterfall'!$C78,'12. Hypothèses'!$C$21:$V$41,16,FALSE))+(VLOOKUP('12. Waterfall'!$C78,'12. Hypothèses'!$C$21:$V$41,12,FALSE))),0),"")</f>
        <v/>
      </c>
      <c r="O78" s="75"/>
      <c r="P78" s="117"/>
      <c r="Q78" s="117"/>
      <c r="R78" s="117"/>
      <c r="S78" s="117"/>
      <c r="T78" s="117"/>
      <c r="U78" s="117"/>
      <c r="V78" s="117"/>
    </row>
    <row r="79" spans="1:22" s="122" customFormat="1" x14ac:dyDescent="0.35">
      <c r="A79" s="75"/>
      <c r="B79" s="75"/>
      <c r="C79" s="132" t="str">
        <f t="shared" si="11"/>
        <v/>
      </c>
      <c r="D79" s="271" t="str">
        <f>IFERROR(IF(VLOOKUP('12. Waterfall'!$C79,'12. Hypothèses'!$C$21:$V$41,11,FALSE)='12. Waterfall'!D$69,(VLOOKUP('12. Waterfall'!$C79,'12. Hypothèses'!$C$21:$V$41,20,FALSE)+(VLOOKUP('12. Waterfall'!$C79,'12. Hypothèses'!$C$21:$V$41,16,FALSE))+(VLOOKUP('12. Waterfall'!$C79,'12. Hypothèses'!$C$21:$V$41,12,FALSE))),0),"")</f>
        <v/>
      </c>
      <c r="E79" s="271" t="str">
        <f>IFERROR(IF(VLOOKUP('12. Waterfall'!$C79,'12. Hypothèses'!$C$21:$V$41,11,FALSE)='12. Waterfall'!E$69,(VLOOKUP('12. Waterfall'!$C79,'12. Hypothèses'!$C$21:$V$41,20,FALSE)+(VLOOKUP('12. Waterfall'!$C79,'12. Hypothèses'!$C$21:$V$41,16,FALSE))+(VLOOKUP('12. Waterfall'!$C79,'12. Hypothèses'!$C$21:$V$41,12,FALSE))),0),"")</f>
        <v/>
      </c>
      <c r="F79" s="271" t="str">
        <f>IFERROR(IF(VLOOKUP('12. Waterfall'!$C79,'12. Hypothèses'!$C$21:$V$41,11,FALSE)='12. Waterfall'!F$69,(VLOOKUP('12. Waterfall'!$C79,'12. Hypothèses'!$C$21:$V$41,20,FALSE)+(VLOOKUP('12. Waterfall'!$C79,'12. Hypothèses'!$C$21:$V$41,16,FALSE))+(VLOOKUP('12. Waterfall'!$C79,'12. Hypothèses'!$C$21:$V$41,12,FALSE))),0),"")</f>
        <v/>
      </c>
      <c r="G79" s="271" t="str">
        <f>IFERROR(IF(VLOOKUP('12. Waterfall'!$C79,'12. Hypothèses'!$C$21:$V$41,11,FALSE)='12. Waterfall'!G$69,(VLOOKUP('12. Waterfall'!$C79,'12. Hypothèses'!$C$21:$V$41,20,FALSE)+(VLOOKUP('12. Waterfall'!$C79,'12. Hypothèses'!$C$21:$V$41,16,FALSE))+(VLOOKUP('12. Waterfall'!$C79,'12. Hypothèses'!$C$21:$V$41,12,FALSE))),0),"")</f>
        <v/>
      </c>
      <c r="H79" s="271" t="str">
        <f>IFERROR(IF(VLOOKUP('12. Waterfall'!$C79,'12. Hypothèses'!$C$21:$V$41,11,FALSE)='12. Waterfall'!H$69,(VLOOKUP('12. Waterfall'!$C79,'12. Hypothèses'!$C$21:$V$41,20,FALSE)+(VLOOKUP('12. Waterfall'!$C79,'12. Hypothèses'!$C$21:$V$41,16,FALSE))+(VLOOKUP('12. Waterfall'!$C79,'12. Hypothèses'!$C$21:$V$41,12,FALSE))),0),"")</f>
        <v/>
      </c>
      <c r="I79" s="271" t="str">
        <f>IFERROR(IF(VLOOKUP('12. Waterfall'!$C79,'12. Hypothèses'!$C$21:$V$41,11,FALSE)='12. Waterfall'!I$69,(VLOOKUP('12. Waterfall'!$C79,'12. Hypothèses'!$C$21:$V$41,20,FALSE)+(VLOOKUP('12. Waterfall'!$C79,'12. Hypothèses'!$C$21:$V$41,16,FALSE))+(VLOOKUP('12. Waterfall'!$C79,'12. Hypothèses'!$C$21:$V$41,12,FALSE))),0),"")</f>
        <v/>
      </c>
      <c r="J79" s="271" t="str">
        <f>IFERROR(IF(VLOOKUP('12. Waterfall'!$C79,'12. Hypothèses'!$C$21:$V$41,11,FALSE)='12. Waterfall'!J$69,(VLOOKUP('12. Waterfall'!$C79,'12. Hypothèses'!$C$21:$V$41,20,FALSE)+(VLOOKUP('12. Waterfall'!$C79,'12. Hypothèses'!$C$21:$V$41,16,FALSE))+(VLOOKUP('12. Waterfall'!$C79,'12. Hypothèses'!$C$21:$V$41,12,FALSE))),0),"")</f>
        <v/>
      </c>
      <c r="K79" s="271" t="str">
        <f>IFERROR(IF(VLOOKUP('12. Waterfall'!$C79,'12. Hypothèses'!$C$21:$V$41,11,FALSE)='12. Waterfall'!K$69,(VLOOKUP('12. Waterfall'!$C79,'12. Hypothèses'!$C$21:$V$41,20,FALSE)+(VLOOKUP('12. Waterfall'!$C79,'12. Hypothèses'!$C$21:$V$41,16,FALSE))+(VLOOKUP('12. Waterfall'!$C79,'12. Hypothèses'!$C$21:$V$41,12,FALSE))),0),"")</f>
        <v/>
      </c>
      <c r="L79" s="271" t="str">
        <f>IFERROR(IF(VLOOKUP('12. Waterfall'!$C79,'12. Hypothèses'!$C$21:$V$41,11,FALSE)='12. Waterfall'!L$69,(VLOOKUP('12. Waterfall'!$C79,'12. Hypothèses'!$C$21:$V$41,20,FALSE)+(VLOOKUP('12. Waterfall'!$C79,'12. Hypothèses'!$C$21:$V$41,16,FALSE))+(VLOOKUP('12. Waterfall'!$C79,'12. Hypothèses'!$C$21:$V$41,12,FALSE))),0),"")</f>
        <v/>
      </c>
      <c r="M79" s="271" t="str">
        <f>IFERROR(IF(VLOOKUP('12. Waterfall'!$C79,'12. Hypothèses'!$C$21:$V$41,11,FALSE)='12. Waterfall'!M$69,(VLOOKUP('12. Waterfall'!$C79,'12. Hypothèses'!$C$21:$V$41,20,FALSE)+(VLOOKUP('12. Waterfall'!$C79,'12. Hypothèses'!$C$21:$V$41,16,FALSE))+(VLOOKUP('12. Waterfall'!$C79,'12. Hypothèses'!$C$21:$V$41,12,FALSE))),0),"")</f>
        <v/>
      </c>
      <c r="O79" s="75"/>
      <c r="P79" s="117"/>
      <c r="Q79" s="117"/>
      <c r="R79" s="117"/>
      <c r="S79" s="117"/>
      <c r="T79" s="117"/>
      <c r="U79" s="117"/>
      <c r="V79" s="117"/>
    </row>
    <row r="80" spans="1:22" s="122" customFormat="1" x14ac:dyDescent="0.35">
      <c r="A80" s="75"/>
      <c r="B80" s="75"/>
      <c r="C80" s="132" t="str">
        <f t="shared" si="11"/>
        <v/>
      </c>
      <c r="D80" s="271" t="str">
        <f>IFERROR(IF(VLOOKUP('12. Waterfall'!$C80,'12. Hypothèses'!$C$21:$V$41,11,FALSE)='12. Waterfall'!D$69,(VLOOKUP('12. Waterfall'!$C80,'12. Hypothèses'!$C$21:$V$41,20,FALSE)+(VLOOKUP('12. Waterfall'!$C80,'12. Hypothèses'!$C$21:$V$41,16,FALSE))+(VLOOKUP('12. Waterfall'!$C80,'12. Hypothèses'!$C$21:$V$41,12,FALSE))),0),"")</f>
        <v/>
      </c>
      <c r="E80" s="271" t="str">
        <f>IFERROR(IF(VLOOKUP('12. Waterfall'!$C80,'12. Hypothèses'!$C$21:$V$41,11,FALSE)='12. Waterfall'!E$69,(VLOOKUP('12. Waterfall'!$C80,'12. Hypothèses'!$C$21:$V$41,20,FALSE)+(VLOOKUP('12. Waterfall'!$C80,'12. Hypothèses'!$C$21:$V$41,16,FALSE))+(VLOOKUP('12. Waterfall'!$C80,'12. Hypothèses'!$C$21:$V$41,12,FALSE))),0),"")</f>
        <v/>
      </c>
      <c r="F80" s="271" t="str">
        <f>IFERROR(IF(VLOOKUP('12. Waterfall'!$C80,'12. Hypothèses'!$C$21:$V$41,11,FALSE)='12. Waterfall'!F$69,(VLOOKUP('12. Waterfall'!$C80,'12. Hypothèses'!$C$21:$V$41,20,FALSE)+(VLOOKUP('12. Waterfall'!$C80,'12. Hypothèses'!$C$21:$V$41,16,FALSE))+(VLOOKUP('12. Waterfall'!$C80,'12. Hypothèses'!$C$21:$V$41,12,FALSE))),0),"")</f>
        <v/>
      </c>
      <c r="G80" s="271" t="str">
        <f>IFERROR(IF(VLOOKUP('12. Waterfall'!$C80,'12. Hypothèses'!$C$21:$V$41,11,FALSE)='12. Waterfall'!G$69,(VLOOKUP('12. Waterfall'!$C80,'12. Hypothèses'!$C$21:$V$41,20,FALSE)+(VLOOKUP('12. Waterfall'!$C80,'12. Hypothèses'!$C$21:$V$41,16,FALSE))+(VLOOKUP('12. Waterfall'!$C80,'12. Hypothèses'!$C$21:$V$41,12,FALSE))),0),"")</f>
        <v/>
      </c>
      <c r="H80" s="271" t="str">
        <f>IFERROR(IF(VLOOKUP('12. Waterfall'!$C80,'12. Hypothèses'!$C$21:$V$41,11,FALSE)='12. Waterfall'!H$69,(VLOOKUP('12. Waterfall'!$C80,'12. Hypothèses'!$C$21:$V$41,20,FALSE)+(VLOOKUP('12. Waterfall'!$C80,'12. Hypothèses'!$C$21:$V$41,16,FALSE))+(VLOOKUP('12. Waterfall'!$C80,'12. Hypothèses'!$C$21:$V$41,12,FALSE))),0),"")</f>
        <v/>
      </c>
      <c r="I80" s="271" t="str">
        <f>IFERROR(IF(VLOOKUP('12. Waterfall'!$C80,'12. Hypothèses'!$C$21:$V$41,11,FALSE)='12. Waterfall'!I$69,(VLOOKUP('12. Waterfall'!$C80,'12. Hypothèses'!$C$21:$V$41,20,FALSE)+(VLOOKUP('12. Waterfall'!$C80,'12. Hypothèses'!$C$21:$V$41,16,FALSE))+(VLOOKUP('12. Waterfall'!$C80,'12. Hypothèses'!$C$21:$V$41,12,FALSE))),0),"")</f>
        <v/>
      </c>
      <c r="J80" s="271" t="str">
        <f>IFERROR(IF(VLOOKUP('12. Waterfall'!$C80,'12. Hypothèses'!$C$21:$V$41,11,FALSE)='12. Waterfall'!J$69,(VLOOKUP('12. Waterfall'!$C80,'12. Hypothèses'!$C$21:$V$41,20,FALSE)+(VLOOKUP('12. Waterfall'!$C80,'12. Hypothèses'!$C$21:$V$41,16,FALSE))+(VLOOKUP('12. Waterfall'!$C80,'12. Hypothèses'!$C$21:$V$41,12,FALSE))),0),"")</f>
        <v/>
      </c>
      <c r="K80" s="271" t="str">
        <f>IFERROR(IF(VLOOKUP('12. Waterfall'!$C80,'12. Hypothèses'!$C$21:$V$41,11,FALSE)='12. Waterfall'!K$69,(VLOOKUP('12. Waterfall'!$C80,'12. Hypothèses'!$C$21:$V$41,20,FALSE)+(VLOOKUP('12. Waterfall'!$C80,'12. Hypothèses'!$C$21:$V$41,16,FALSE))+(VLOOKUP('12. Waterfall'!$C80,'12. Hypothèses'!$C$21:$V$41,12,FALSE))),0),"")</f>
        <v/>
      </c>
      <c r="L80" s="271" t="str">
        <f>IFERROR(IF(VLOOKUP('12. Waterfall'!$C80,'12. Hypothèses'!$C$21:$V$41,11,FALSE)='12. Waterfall'!L$69,(VLOOKUP('12. Waterfall'!$C80,'12. Hypothèses'!$C$21:$V$41,20,FALSE)+(VLOOKUP('12. Waterfall'!$C80,'12. Hypothèses'!$C$21:$V$41,16,FALSE))+(VLOOKUP('12. Waterfall'!$C80,'12. Hypothèses'!$C$21:$V$41,12,FALSE))),0),"")</f>
        <v/>
      </c>
      <c r="M80" s="272" t="str">
        <f>IFERROR(IF(VLOOKUP('12. Waterfall'!$C80,'12. Hypothèses'!$C$21:$V$41,11,FALSE)='12. Waterfall'!M$69,(VLOOKUP('12. Waterfall'!$C80,'12. Hypothèses'!$C$21:$V$41,20,FALSE)+(VLOOKUP('12. Waterfall'!$C80,'12. Hypothèses'!$C$21:$V$41,16,FALSE))+(VLOOKUP('12. Waterfall'!$C80,'12. Hypothèses'!$C$21:$V$41,12,FALSE))),0),"")</f>
        <v/>
      </c>
      <c r="O80" s="75"/>
      <c r="P80" s="117"/>
      <c r="Q80" s="117"/>
      <c r="R80" s="117"/>
      <c r="S80" s="117"/>
      <c r="T80" s="117"/>
      <c r="U80" s="117"/>
      <c r="V80" s="117"/>
    </row>
    <row r="81" spans="1:22" s="122" customFormat="1" x14ac:dyDescent="0.35">
      <c r="A81" s="75"/>
      <c r="B81" s="75"/>
      <c r="C81" s="132" t="str">
        <f t="shared" si="11"/>
        <v/>
      </c>
      <c r="D81" s="271" t="str">
        <f>IFERROR(IF(VLOOKUP('12. Waterfall'!$C81,'12. Hypothèses'!$C$21:$V$41,11,FALSE)='12. Waterfall'!D$69,(VLOOKUP('12. Waterfall'!$C81,'12. Hypothèses'!$C$21:$V$41,20,FALSE)+(VLOOKUP('12. Waterfall'!$C81,'12. Hypothèses'!$C$21:$V$41,16,FALSE))+(VLOOKUP('12. Waterfall'!$C81,'12. Hypothèses'!$C$21:$V$41,12,FALSE))),0),"")</f>
        <v/>
      </c>
      <c r="E81" s="271" t="str">
        <f>IFERROR(IF(VLOOKUP('12. Waterfall'!$C81,'12. Hypothèses'!$C$21:$V$41,11,FALSE)='12. Waterfall'!E$69,(VLOOKUP('12. Waterfall'!$C81,'12. Hypothèses'!$C$21:$V$41,20,FALSE)+(VLOOKUP('12. Waterfall'!$C81,'12. Hypothèses'!$C$21:$V$41,16,FALSE))+(VLOOKUP('12. Waterfall'!$C81,'12. Hypothèses'!$C$21:$V$41,12,FALSE))),0),"")</f>
        <v/>
      </c>
      <c r="F81" s="271" t="str">
        <f>IFERROR(IF(VLOOKUP('12. Waterfall'!$C81,'12. Hypothèses'!$C$21:$V$41,11,FALSE)='12. Waterfall'!F$69,(VLOOKUP('12. Waterfall'!$C81,'12. Hypothèses'!$C$21:$V$41,20,FALSE)+(VLOOKUP('12. Waterfall'!$C81,'12. Hypothèses'!$C$21:$V$41,16,FALSE))+(VLOOKUP('12. Waterfall'!$C81,'12. Hypothèses'!$C$21:$V$41,12,FALSE))),0),"")</f>
        <v/>
      </c>
      <c r="G81" s="271" t="str">
        <f>IFERROR(IF(VLOOKUP('12. Waterfall'!$C81,'12. Hypothèses'!$C$21:$V$41,11,FALSE)='12. Waterfall'!G$69,(VLOOKUP('12. Waterfall'!$C81,'12. Hypothèses'!$C$21:$V$41,20,FALSE)+(VLOOKUP('12. Waterfall'!$C81,'12. Hypothèses'!$C$21:$V$41,16,FALSE))+(VLOOKUP('12. Waterfall'!$C81,'12. Hypothèses'!$C$21:$V$41,12,FALSE))),0),"")</f>
        <v/>
      </c>
      <c r="H81" s="271" t="str">
        <f>IFERROR(IF(VLOOKUP('12. Waterfall'!$C81,'12. Hypothèses'!$C$21:$V$41,11,FALSE)='12. Waterfall'!H$69,(VLOOKUP('12. Waterfall'!$C81,'12. Hypothèses'!$C$21:$V$41,20,FALSE)+(VLOOKUP('12. Waterfall'!$C81,'12. Hypothèses'!$C$21:$V$41,16,FALSE))+(VLOOKUP('12. Waterfall'!$C81,'12. Hypothèses'!$C$21:$V$41,12,FALSE))),0),"")</f>
        <v/>
      </c>
      <c r="I81" s="271" t="str">
        <f>IFERROR(IF(VLOOKUP('12. Waterfall'!$C81,'12. Hypothèses'!$C$21:$V$41,11,FALSE)='12. Waterfall'!I$69,(VLOOKUP('12. Waterfall'!$C81,'12. Hypothèses'!$C$21:$V$41,20,FALSE)+(VLOOKUP('12. Waterfall'!$C81,'12. Hypothèses'!$C$21:$V$41,16,FALSE))+(VLOOKUP('12. Waterfall'!$C81,'12. Hypothèses'!$C$21:$V$41,12,FALSE))),0),"")</f>
        <v/>
      </c>
      <c r="J81" s="271" t="str">
        <f>IFERROR(IF(VLOOKUP('12. Waterfall'!$C81,'12. Hypothèses'!$C$21:$V$41,11,FALSE)='12. Waterfall'!J$69,(VLOOKUP('12. Waterfall'!$C81,'12. Hypothèses'!$C$21:$V$41,20,FALSE)+(VLOOKUP('12. Waterfall'!$C81,'12. Hypothèses'!$C$21:$V$41,16,FALSE))+(VLOOKUP('12. Waterfall'!$C81,'12. Hypothèses'!$C$21:$V$41,12,FALSE))),0),"")</f>
        <v/>
      </c>
      <c r="K81" s="271" t="str">
        <f>IFERROR(IF(VLOOKUP('12. Waterfall'!$C81,'12. Hypothèses'!$C$21:$V$41,11,FALSE)='12. Waterfall'!K$69,(VLOOKUP('12. Waterfall'!$C81,'12. Hypothèses'!$C$21:$V$41,20,FALSE)+(VLOOKUP('12. Waterfall'!$C81,'12. Hypothèses'!$C$21:$V$41,16,FALSE))+(VLOOKUP('12. Waterfall'!$C81,'12. Hypothèses'!$C$21:$V$41,12,FALSE))),0),"")</f>
        <v/>
      </c>
      <c r="L81" s="271" t="str">
        <f>IFERROR(IF(VLOOKUP('12. Waterfall'!$C81,'12. Hypothèses'!$C$21:$V$41,11,FALSE)='12. Waterfall'!L$69,(VLOOKUP('12. Waterfall'!$C81,'12. Hypothèses'!$C$21:$V$41,20,FALSE)+(VLOOKUP('12. Waterfall'!$C81,'12. Hypothèses'!$C$21:$V$41,16,FALSE))+(VLOOKUP('12. Waterfall'!$C81,'12. Hypothèses'!$C$21:$V$41,12,FALSE))),0),"")</f>
        <v/>
      </c>
      <c r="M81" s="272" t="str">
        <f>IFERROR(IF(VLOOKUP('12. Waterfall'!$C81,'12. Hypothèses'!$C$21:$V$41,11,FALSE)='12. Waterfall'!M$69,(VLOOKUP('12. Waterfall'!$C81,'12. Hypothèses'!$C$21:$V$41,20,FALSE)+(VLOOKUP('12. Waterfall'!$C81,'12. Hypothèses'!$C$21:$V$41,16,FALSE))+(VLOOKUP('12. Waterfall'!$C81,'12. Hypothèses'!$C$21:$V$41,12,FALSE))),0),"")</f>
        <v/>
      </c>
      <c r="O81" s="75"/>
      <c r="P81" s="117"/>
      <c r="Q81" s="117"/>
      <c r="R81" s="117"/>
      <c r="S81" s="117"/>
      <c r="T81" s="117"/>
      <c r="U81" s="117"/>
      <c r="V81" s="117"/>
    </row>
    <row r="82" spans="1:22" s="122" customFormat="1" x14ac:dyDescent="0.35">
      <c r="A82" s="75"/>
      <c r="B82" s="75"/>
      <c r="C82" s="132" t="str">
        <f t="shared" si="11"/>
        <v/>
      </c>
      <c r="D82" s="271" t="str">
        <f>IFERROR(IF(VLOOKUP('12. Waterfall'!$C82,'12. Hypothèses'!$C$21:$V$41,11,FALSE)='12. Waterfall'!D$69,(VLOOKUP('12. Waterfall'!$C82,'12. Hypothèses'!$C$21:$V$41,20,FALSE)+(VLOOKUP('12. Waterfall'!$C82,'12. Hypothèses'!$C$21:$V$41,16,FALSE))+(VLOOKUP('12. Waterfall'!$C82,'12. Hypothèses'!$C$21:$V$41,12,FALSE))),0),"")</f>
        <v/>
      </c>
      <c r="E82" s="271" t="str">
        <f>IFERROR(IF(VLOOKUP('12. Waterfall'!$C82,'12. Hypothèses'!$C$21:$V$41,11,FALSE)='12. Waterfall'!E$69,(VLOOKUP('12. Waterfall'!$C82,'12. Hypothèses'!$C$21:$V$41,20,FALSE)+(VLOOKUP('12. Waterfall'!$C82,'12. Hypothèses'!$C$21:$V$41,16,FALSE))+(VLOOKUP('12. Waterfall'!$C82,'12. Hypothèses'!$C$21:$V$41,12,FALSE))),0),"")</f>
        <v/>
      </c>
      <c r="F82" s="271" t="str">
        <f>IFERROR(IF(VLOOKUP('12. Waterfall'!$C82,'12. Hypothèses'!$C$21:$V$41,11,FALSE)='12. Waterfall'!F$69,(VLOOKUP('12. Waterfall'!$C82,'12. Hypothèses'!$C$21:$V$41,20,FALSE)+(VLOOKUP('12. Waterfall'!$C82,'12. Hypothèses'!$C$21:$V$41,16,FALSE))+(VLOOKUP('12. Waterfall'!$C82,'12. Hypothèses'!$C$21:$V$41,12,FALSE))),0),"")</f>
        <v/>
      </c>
      <c r="G82" s="271" t="str">
        <f>IFERROR(IF(VLOOKUP('12. Waterfall'!$C82,'12. Hypothèses'!$C$21:$V$41,11,FALSE)='12. Waterfall'!G$69,(VLOOKUP('12. Waterfall'!$C82,'12. Hypothèses'!$C$21:$V$41,20,FALSE)+(VLOOKUP('12. Waterfall'!$C82,'12. Hypothèses'!$C$21:$V$41,16,FALSE))+(VLOOKUP('12. Waterfall'!$C82,'12. Hypothèses'!$C$21:$V$41,12,FALSE))),0),"")</f>
        <v/>
      </c>
      <c r="H82" s="271" t="str">
        <f>IFERROR(IF(VLOOKUP('12. Waterfall'!$C82,'12. Hypothèses'!$C$21:$V$41,11,FALSE)='12. Waterfall'!H$69,(VLOOKUP('12. Waterfall'!$C82,'12. Hypothèses'!$C$21:$V$41,20,FALSE)+(VLOOKUP('12. Waterfall'!$C82,'12. Hypothèses'!$C$21:$V$41,16,FALSE))+(VLOOKUP('12. Waterfall'!$C82,'12. Hypothèses'!$C$21:$V$41,12,FALSE))),0),"")</f>
        <v/>
      </c>
      <c r="I82" s="271" t="str">
        <f>IFERROR(IF(VLOOKUP('12. Waterfall'!$C82,'12. Hypothèses'!$C$21:$V$41,11,FALSE)='12. Waterfall'!I$69,(VLOOKUP('12. Waterfall'!$C82,'12. Hypothèses'!$C$21:$V$41,20,FALSE)+(VLOOKUP('12. Waterfall'!$C82,'12. Hypothèses'!$C$21:$V$41,16,FALSE))+(VLOOKUP('12. Waterfall'!$C82,'12. Hypothèses'!$C$21:$V$41,12,FALSE))),0),"")</f>
        <v/>
      </c>
      <c r="J82" s="271" t="str">
        <f>IFERROR(IF(VLOOKUP('12. Waterfall'!$C82,'12. Hypothèses'!$C$21:$V$41,11,FALSE)='12. Waterfall'!J$69,(VLOOKUP('12. Waterfall'!$C82,'12. Hypothèses'!$C$21:$V$41,20,FALSE)+(VLOOKUP('12. Waterfall'!$C82,'12. Hypothèses'!$C$21:$V$41,16,FALSE))+(VLOOKUP('12. Waterfall'!$C82,'12. Hypothèses'!$C$21:$V$41,12,FALSE))),0),"")</f>
        <v/>
      </c>
      <c r="K82" s="271" t="str">
        <f>IFERROR(IF(VLOOKUP('12. Waterfall'!$C82,'12. Hypothèses'!$C$21:$V$41,11,FALSE)='12. Waterfall'!K$69,(VLOOKUP('12. Waterfall'!$C82,'12. Hypothèses'!$C$21:$V$41,20,FALSE)+(VLOOKUP('12. Waterfall'!$C82,'12. Hypothèses'!$C$21:$V$41,16,FALSE))+(VLOOKUP('12. Waterfall'!$C82,'12. Hypothèses'!$C$21:$V$41,12,FALSE))),0),"")</f>
        <v/>
      </c>
      <c r="L82" s="271" t="str">
        <f>IFERROR(IF(VLOOKUP('12. Waterfall'!$C82,'12. Hypothèses'!$C$21:$V$41,11,FALSE)='12. Waterfall'!L$69,(VLOOKUP('12. Waterfall'!$C82,'12. Hypothèses'!$C$21:$V$41,20,FALSE)+(VLOOKUP('12. Waterfall'!$C82,'12. Hypothèses'!$C$21:$V$41,16,FALSE))+(VLOOKUP('12. Waterfall'!$C82,'12. Hypothèses'!$C$21:$V$41,12,FALSE))),0),"")</f>
        <v/>
      </c>
      <c r="M82" s="272" t="str">
        <f>IFERROR(IF(VLOOKUP('12. Waterfall'!$C82,'12. Hypothèses'!$C$21:$V$41,11,FALSE)='12. Waterfall'!M$69,(VLOOKUP('12. Waterfall'!$C82,'12. Hypothèses'!$C$21:$V$41,20,FALSE)+(VLOOKUP('12. Waterfall'!$C82,'12. Hypothèses'!$C$21:$V$41,16,FALSE))+(VLOOKUP('12. Waterfall'!$C82,'12. Hypothèses'!$C$21:$V$41,12,FALSE))),0),"")</f>
        <v/>
      </c>
      <c r="O82" s="75"/>
      <c r="P82" s="117"/>
      <c r="Q82" s="117"/>
      <c r="R82" s="117"/>
      <c r="S82" s="117"/>
      <c r="T82" s="117"/>
      <c r="U82" s="117"/>
      <c r="V82" s="117"/>
    </row>
    <row r="83" spans="1:22" s="122" customFormat="1" x14ac:dyDescent="0.35">
      <c r="A83" s="75"/>
      <c r="B83" s="75"/>
      <c r="C83" s="132" t="str">
        <f t="shared" si="11"/>
        <v/>
      </c>
      <c r="D83" s="271" t="str">
        <f>IFERROR(IF(VLOOKUP('12. Waterfall'!$C83,'12. Hypothèses'!$C$21:$V$41,11,FALSE)='12. Waterfall'!D$69,(VLOOKUP('12. Waterfall'!$C83,'12. Hypothèses'!$C$21:$V$41,20,FALSE)+(VLOOKUP('12. Waterfall'!$C83,'12. Hypothèses'!$C$21:$V$41,16,FALSE))+(VLOOKUP('12. Waterfall'!$C83,'12. Hypothèses'!$C$21:$V$41,12,FALSE))),0),"")</f>
        <v/>
      </c>
      <c r="E83" s="271" t="str">
        <f>IFERROR(IF(VLOOKUP('12. Waterfall'!$C83,'12. Hypothèses'!$C$21:$V$41,11,FALSE)='12. Waterfall'!E$69,(VLOOKUP('12. Waterfall'!$C83,'12. Hypothèses'!$C$21:$V$41,20,FALSE)+(VLOOKUP('12. Waterfall'!$C83,'12. Hypothèses'!$C$21:$V$41,16,FALSE))+(VLOOKUP('12. Waterfall'!$C83,'12. Hypothèses'!$C$21:$V$41,12,FALSE))),0),"")</f>
        <v/>
      </c>
      <c r="F83" s="271" t="str">
        <f>IFERROR(IF(VLOOKUP('12. Waterfall'!$C83,'12. Hypothèses'!$C$21:$V$41,11,FALSE)='12. Waterfall'!F$69,(VLOOKUP('12. Waterfall'!$C83,'12. Hypothèses'!$C$21:$V$41,20,FALSE)+(VLOOKUP('12. Waterfall'!$C83,'12. Hypothèses'!$C$21:$V$41,16,FALSE))+(VLOOKUP('12. Waterfall'!$C83,'12. Hypothèses'!$C$21:$V$41,12,FALSE))),0),"")</f>
        <v/>
      </c>
      <c r="G83" s="271" t="str">
        <f>IFERROR(IF(VLOOKUP('12. Waterfall'!$C83,'12. Hypothèses'!$C$21:$V$41,11,FALSE)='12. Waterfall'!G$69,(VLOOKUP('12. Waterfall'!$C83,'12. Hypothèses'!$C$21:$V$41,20,FALSE)+(VLOOKUP('12. Waterfall'!$C83,'12. Hypothèses'!$C$21:$V$41,16,FALSE))+(VLOOKUP('12. Waterfall'!$C83,'12. Hypothèses'!$C$21:$V$41,12,FALSE))),0),"")</f>
        <v/>
      </c>
      <c r="H83" s="271" t="str">
        <f>IFERROR(IF(VLOOKUP('12. Waterfall'!$C83,'12. Hypothèses'!$C$21:$V$41,11,FALSE)='12. Waterfall'!H$69,(VLOOKUP('12. Waterfall'!$C83,'12. Hypothèses'!$C$21:$V$41,20,FALSE)+(VLOOKUP('12. Waterfall'!$C83,'12. Hypothèses'!$C$21:$V$41,16,FALSE))+(VLOOKUP('12. Waterfall'!$C83,'12. Hypothèses'!$C$21:$V$41,12,FALSE))),0),"")</f>
        <v/>
      </c>
      <c r="I83" s="271" t="str">
        <f>IFERROR(IF(VLOOKUP('12. Waterfall'!$C83,'12. Hypothèses'!$C$21:$V$41,11,FALSE)='12. Waterfall'!I$69,(VLOOKUP('12. Waterfall'!$C83,'12. Hypothèses'!$C$21:$V$41,20,FALSE)+(VLOOKUP('12. Waterfall'!$C83,'12. Hypothèses'!$C$21:$V$41,16,FALSE))+(VLOOKUP('12. Waterfall'!$C83,'12. Hypothèses'!$C$21:$V$41,12,FALSE))),0),"")</f>
        <v/>
      </c>
      <c r="J83" s="271" t="str">
        <f>IFERROR(IF(VLOOKUP('12. Waterfall'!$C83,'12. Hypothèses'!$C$21:$V$41,11,FALSE)='12. Waterfall'!J$69,(VLOOKUP('12. Waterfall'!$C83,'12. Hypothèses'!$C$21:$V$41,20,FALSE)+(VLOOKUP('12. Waterfall'!$C83,'12. Hypothèses'!$C$21:$V$41,16,FALSE))+(VLOOKUP('12. Waterfall'!$C83,'12. Hypothèses'!$C$21:$V$41,12,FALSE))),0),"")</f>
        <v/>
      </c>
      <c r="K83" s="271" t="str">
        <f>IFERROR(IF(VLOOKUP('12. Waterfall'!$C83,'12. Hypothèses'!$C$21:$V$41,11,FALSE)='12. Waterfall'!K$69,(VLOOKUP('12. Waterfall'!$C83,'12. Hypothèses'!$C$21:$V$41,20,FALSE)+(VLOOKUP('12. Waterfall'!$C83,'12. Hypothèses'!$C$21:$V$41,16,FALSE))+(VLOOKUP('12. Waterfall'!$C83,'12. Hypothèses'!$C$21:$V$41,12,FALSE))),0),"")</f>
        <v/>
      </c>
      <c r="L83" s="271" t="str">
        <f>IFERROR(IF(VLOOKUP('12. Waterfall'!$C83,'12. Hypothèses'!$C$21:$V$41,11,FALSE)='12. Waterfall'!L$69,(VLOOKUP('12. Waterfall'!$C83,'12. Hypothèses'!$C$21:$V$41,20,FALSE)+(VLOOKUP('12. Waterfall'!$C83,'12. Hypothèses'!$C$21:$V$41,16,FALSE))+(VLOOKUP('12. Waterfall'!$C83,'12. Hypothèses'!$C$21:$V$41,12,FALSE))),0),"")</f>
        <v/>
      </c>
      <c r="M83" s="272" t="str">
        <f>IFERROR(IF(VLOOKUP('12. Waterfall'!$C83,'12. Hypothèses'!$C$21:$V$41,11,FALSE)='12. Waterfall'!M$69,(VLOOKUP('12. Waterfall'!$C83,'12. Hypothèses'!$C$21:$V$41,20,FALSE)+(VLOOKUP('12. Waterfall'!$C83,'12. Hypothèses'!$C$21:$V$41,16,FALSE))+(VLOOKUP('12. Waterfall'!$C83,'12. Hypothèses'!$C$21:$V$41,12,FALSE))),0),"")</f>
        <v/>
      </c>
      <c r="O83" s="75"/>
      <c r="P83" s="117"/>
      <c r="Q83" s="117"/>
      <c r="R83" s="117"/>
      <c r="S83" s="117"/>
      <c r="T83" s="117"/>
      <c r="U83" s="117"/>
      <c r="V83" s="117"/>
    </row>
    <row r="84" spans="1:22" s="122" customFormat="1" x14ac:dyDescent="0.35">
      <c r="A84" s="75"/>
      <c r="B84" s="75"/>
      <c r="C84" s="132" t="str">
        <f t="shared" si="11"/>
        <v/>
      </c>
      <c r="D84" s="271" t="str">
        <f>IFERROR(IF(VLOOKUP('12. Waterfall'!$C84,'12. Hypothèses'!$C$21:$V$41,11,FALSE)='12. Waterfall'!D$69,(VLOOKUP('12. Waterfall'!$C84,'12. Hypothèses'!$C$21:$V$41,20,FALSE)+(VLOOKUP('12. Waterfall'!$C84,'12. Hypothèses'!$C$21:$V$41,16,FALSE))+(VLOOKUP('12. Waterfall'!$C84,'12. Hypothèses'!$C$21:$V$41,12,FALSE))),0),"")</f>
        <v/>
      </c>
      <c r="E84" s="271" t="str">
        <f>IFERROR(IF(VLOOKUP('12. Waterfall'!$C84,'12. Hypothèses'!$C$21:$V$41,11,FALSE)='12. Waterfall'!E$69,(VLOOKUP('12. Waterfall'!$C84,'12. Hypothèses'!$C$21:$V$41,20,FALSE)+(VLOOKUP('12. Waterfall'!$C84,'12. Hypothèses'!$C$21:$V$41,16,FALSE))+(VLOOKUP('12. Waterfall'!$C84,'12. Hypothèses'!$C$21:$V$41,12,FALSE))),0),"")</f>
        <v/>
      </c>
      <c r="F84" s="271" t="str">
        <f>IFERROR(IF(VLOOKUP('12. Waterfall'!$C84,'12. Hypothèses'!$C$21:$V$41,11,FALSE)='12. Waterfall'!F$69,(VLOOKUP('12. Waterfall'!$C84,'12. Hypothèses'!$C$21:$V$41,20,FALSE)+(VLOOKUP('12. Waterfall'!$C84,'12. Hypothèses'!$C$21:$V$41,16,FALSE))+(VLOOKUP('12. Waterfall'!$C84,'12. Hypothèses'!$C$21:$V$41,12,FALSE))),0),"")</f>
        <v/>
      </c>
      <c r="G84" s="271" t="str">
        <f>IFERROR(IF(VLOOKUP('12. Waterfall'!$C84,'12. Hypothèses'!$C$21:$V$41,11,FALSE)='12. Waterfall'!G$69,(VLOOKUP('12. Waterfall'!$C84,'12. Hypothèses'!$C$21:$V$41,20,FALSE)+(VLOOKUP('12. Waterfall'!$C84,'12. Hypothèses'!$C$21:$V$41,16,FALSE))+(VLOOKUP('12. Waterfall'!$C84,'12. Hypothèses'!$C$21:$V$41,12,FALSE))),0),"")</f>
        <v/>
      </c>
      <c r="H84" s="271" t="str">
        <f>IFERROR(IF(VLOOKUP('12. Waterfall'!$C84,'12. Hypothèses'!$C$21:$V$41,11,FALSE)='12. Waterfall'!H$69,(VLOOKUP('12. Waterfall'!$C84,'12. Hypothèses'!$C$21:$V$41,20,FALSE)+(VLOOKUP('12. Waterfall'!$C84,'12. Hypothèses'!$C$21:$V$41,16,FALSE))+(VLOOKUP('12. Waterfall'!$C84,'12. Hypothèses'!$C$21:$V$41,12,FALSE))),0),"")</f>
        <v/>
      </c>
      <c r="I84" s="271" t="str">
        <f>IFERROR(IF(VLOOKUP('12. Waterfall'!$C84,'12. Hypothèses'!$C$21:$V$41,11,FALSE)='12. Waterfall'!I$69,(VLOOKUP('12. Waterfall'!$C84,'12. Hypothèses'!$C$21:$V$41,20,FALSE)+(VLOOKUP('12. Waterfall'!$C84,'12. Hypothèses'!$C$21:$V$41,16,FALSE))+(VLOOKUP('12. Waterfall'!$C84,'12. Hypothèses'!$C$21:$V$41,12,FALSE))),0),"")</f>
        <v/>
      </c>
      <c r="J84" s="271" t="str">
        <f>IFERROR(IF(VLOOKUP('12. Waterfall'!$C84,'12. Hypothèses'!$C$21:$V$41,11,FALSE)='12. Waterfall'!J$69,(VLOOKUP('12. Waterfall'!$C84,'12. Hypothèses'!$C$21:$V$41,20,FALSE)+(VLOOKUP('12. Waterfall'!$C84,'12. Hypothèses'!$C$21:$V$41,16,FALSE))+(VLOOKUP('12. Waterfall'!$C84,'12. Hypothèses'!$C$21:$V$41,12,FALSE))),0),"")</f>
        <v/>
      </c>
      <c r="K84" s="271" t="str">
        <f>IFERROR(IF(VLOOKUP('12. Waterfall'!$C84,'12. Hypothèses'!$C$21:$V$41,11,FALSE)='12. Waterfall'!K$69,(VLOOKUP('12. Waterfall'!$C84,'12. Hypothèses'!$C$21:$V$41,20,FALSE)+(VLOOKUP('12. Waterfall'!$C84,'12. Hypothèses'!$C$21:$V$41,16,FALSE))+(VLOOKUP('12. Waterfall'!$C84,'12. Hypothèses'!$C$21:$V$41,12,FALSE))),0),"")</f>
        <v/>
      </c>
      <c r="L84" s="271" t="str">
        <f>IFERROR(IF(VLOOKUP('12. Waterfall'!$C84,'12. Hypothèses'!$C$21:$V$41,11,FALSE)='12. Waterfall'!L$69,(VLOOKUP('12. Waterfall'!$C84,'12. Hypothèses'!$C$21:$V$41,20,FALSE)+(VLOOKUP('12. Waterfall'!$C84,'12. Hypothèses'!$C$21:$V$41,16,FALSE))+(VLOOKUP('12. Waterfall'!$C84,'12. Hypothèses'!$C$21:$V$41,12,FALSE))),0),"")</f>
        <v/>
      </c>
      <c r="M84" s="272" t="str">
        <f>IFERROR(IF(VLOOKUP('12. Waterfall'!$C84,'12. Hypothèses'!$C$21:$V$41,11,FALSE)='12. Waterfall'!M$69,(VLOOKUP('12. Waterfall'!$C84,'12. Hypothèses'!$C$21:$V$41,20,FALSE)+(VLOOKUP('12. Waterfall'!$C84,'12. Hypothèses'!$C$21:$V$41,16,FALSE))+(VLOOKUP('12. Waterfall'!$C84,'12. Hypothèses'!$C$21:$V$41,12,FALSE))),0),"")</f>
        <v/>
      </c>
      <c r="O84" s="75"/>
      <c r="P84" s="117"/>
      <c r="Q84" s="117"/>
      <c r="R84" s="117"/>
      <c r="S84" s="117"/>
      <c r="T84" s="117"/>
      <c r="U84" s="117"/>
      <c r="V84" s="117"/>
    </row>
    <row r="85" spans="1:22" s="122" customFormat="1" x14ac:dyDescent="0.35">
      <c r="A85" s="75"/>
      <c r="B85" s="75"/>
      <c r="C85" s="132" t="str">
        <f t="shared" si="11"/>
        <v/>
      </c>
      <c r="D85" s="271" t="str">
        <f>IFERROR(IF(VLOOKUP('12. Waterfall'!$C85,'12. Hypothèses'!$C$21:$V$41,11,FALSE)='12. Waterfall'!D$69,(VLOOKUP('12. Waterfall'!$C85,'12. Hypothèses'!$C$21:$V$41,20,FALSE)+(VLOOKUP('12. Waterfall'!$C85,'12. Hypothèses'!$C$21:$V$41,16,FALSE))+(VLOOKUP('12. Waterfall'!$C85,'12. Hypothèses'!$C$21:$V$41,12,FALSE))),0),"")</f>
        <v/>
      </c>
      <c r="E85" s="271" t="str">
        <f>IFERROR(IF(VLOOKUP('12. Waterfall'!$C85,'12. Hypothèses'!$C$21:$V$41,11,FALSE)='12. Waterfall'!E$69,(VLOOKUP('12. Waterfall'!$C85,'12. Hypothèses'!$C$21:$V$41,20,FALSE)+(VLOOKUP('12. Waterfall'!$C85,'12. Hypothèses'!$C$21:$V$41,16,FALSE))+(VLOOKUP('12. Waterfall'!$C85,'12. Hypothèses'!$C$21:$V$41,12,FALSE))),0),"")</f>
        <v/>
      </c>
      <c r="F85" s="271" t="str">
        <f>IFERROR(IF(VLOOKUP('12. Waterfall'!$C85,'12. Hypothèses'!$C$21:$V$41,11,FALSE)='12. Waterfall'!F$69,(VLOOKUP('12. Waterfall'!$C85,'12. Hypothèses'!$C$21:$V$41,20,FALSE)+(VLOOKUP('12. Waterfall'!$C85,'12. Hypothèses'!$C$21:$V$41,16,FALSE))+(VLOOKUP('12. Waterfall'!$C85,'12. Hypothèses'!$C$21:$V$41,12,FALSE))),0),"")</f>
        <v/>
      </c>
      <c r="G85" s="271" t="str">
        <f>IFERROR(IF(VLOOKUP('12. Waterfall'!$C85,'12. Hypothèses'!$C$21:$V$41,11,FALSE)='12. Waterfall'!G$69,(VLOOKUP('12. Waterfall'!$C85,'12. Hypothèses'!$C$21:$V$41,20,FALSE)+(VLOOKUP('12. Waterfall'!$C85,'12. Hypothèses'!$C$21:$V$41,16,FALSE))+(VLOOKUP('12. Waterfall'!$C85,'12. Hypothèses'!$C$21:$V$41,12,FALSE))),0),"")</f>
        <v/>
      </c>
      <c r="H85" s="271" t="str">
        <f>IFERROR(IF(VLOOKUP('12. Waterfall'!$C85,'12. Hypothèses'!$C$21:$V$41,11,FALSE)='12. Waterfall'!H$69,(VLOOKUP('12. Waterfall'!$C85,'12. Hypothèses'!$C$21:$V$41,20,FALSE)+(VLOOKUP('12. Waterfall'!$C85,'12. Hypothèses'!$C$21:$V$41,16,FALSE))+(VLOOKUP('12. Waterfall'!$C85,'12. Hypothèses'!$C$21:$V$41,12,FALSE))),0),"")</f>
        <v/>
      </c>
      <c r="I85" s="271" t="str">
        <f>IFERROR(IF(VLOOKUP('12. Waterfall'!$C85,'12. Hypothèses'!$C$21:$V$41,11,FALSE)='12. Waterfall'!I$69,(VLOOKUP('12. Waterfall'!$C85,'12. Hypothèses'!$C$21:$V$41,20,FALSE)+(VLOOKUP('12. Waterfall'!$C85,'12. Hypothèses'!$C$21:$V$41,16,FALSE))+(VLOOKUP('12. Waterfall'!$C85,'12. Hypothèses'!$C$21:$V$41,12,FALSE))),0),"")</f>
        <v/>
      </c>
      <c r="J85" s="271" t="str">
        <f>IFERROR(IF(VLOOKUP('12. Waterfall'!$C85,'12. Hypothèses'!$C$21:$V$41,11,FALSE)='12. Waterfall'!J$69,(VLOOKUP('12. Waterfall'!$C85,'12. Hypothèses'!$C$21:$V$41,20,FALSE)+(VLOOKUP('12. Waterfall'!$C85,'12. Hypothèses'!$C$21:$V$41,16,FALSE))+(VLOOKUP('12. Waterfall'!$C85,'12. Hypothèses'!$C$21:$V$41,12,FALSE))),0),"")</f>
        <v/>
      </c>
      <c r="K85" s="271" t="str">
        <f>IFERROR(IF(VLOOKUP('12. Waterfall'!$C85,'12. Hypothèses'!$C$21:$V$41,11,FALSE)='12. Waterfall'!K$69,(VLOOKUP('12. Waterfall'!$C85,'12. Hypothèses'!$C$21:$V$41,20,FALSE)+(VLOOKUP('12. Waterfall'!$C85,'12. Hypothèses'!$C$21:$V$41,16,FALSE))+(VLOOKUP('12. Waterfall'!$C85,'12. Hypothèses'!$C$21:$V$41,12,FALSE))),0),"")</f>
        <v/>
      </c>
      <c r="L85" s="271" t="str">
        <f>IFERROR(IF(VLOOKUP('12. Waterfall'!$C85,'12. Hypothèses'!$C$21:$V$41,11,FALSE)='12. Waterfall'!L$69,(VLOOKUP('12. Waterfall'!$C85,'12. Hypothèses'!$C$21:$V$41,20,FALSE)+(VLOOKUP('12. Waterfall'!$C85,'12. Hypothèses'!$C$21:$V$41,16,FALSE))+(VLOOKUP('12. Waterfall'!$C85,'12. Hypothèses'!$C$21:$V$41,12,FALSE))),0),"")</f>
        <v/>
      </c>
      <c r="M85" s="272" t="str">
        <f>IFERROR(IF(VLOOKUP('12. Waterfall'!$C85,'12. Hypothèses'!$C$21:$V$41,11,FALSE)='12. Waterfall'!M$69,(VLOOKUP('12. Waterfall'!$C85,'12. Hypothèses'!$C$21:$V$41,20,FALSE)+(VLOOKUP('12. Waterfall'!$C85,'12. Hypothèses'!$C$21:$V$41,16,FALSE))+(VLOOKUP('12. Waterfall'!$C85,'12. Hypothèses'!$C$21:$V$41,12,FALSE))),0),"")</f>
        <v/>
      </c>
      <c r="O85" s="75"/>
      <c r="P85" s="117"/>
      <c r="Q85" s="117"/>
      <c r="R85" s="117"/>
      <c r="S85" s="117"/>
      <c r="T85" s="117"/>
      <c r="U85" s="117"/>
      <c r="V85" s="117"/>
    </row>
    <row r="86" spans="1:22" s="122" customFormat="1" x14ac:dyDescent="0.35">
      <c r="A86" s="75"/>
      <c r="B86" s="75"/>
      <c r="C86" s="132" t="str">
        <f t="shared" si="11"/>
        <v/>
      </c>
      <c r="D86" s="271" t="str">
        <f>IFERROR(IF(VLOOKUP('12. Waterfall'!$C86,'12. Hypothèses'!$C$21:$V$41,11,FALSE)='12. Waterfall'!D$69,(VLOOKUP('12. Waterfall'!$C86,'12. Hypothèses'!$C$21:$V$41,20,FALSE)+(VLOOKUP('12. Waterfall'!$C86,'12. Hypothèses'!$C$21:$V$41,16,FALSE))+(VLOOKUP('12. Waterfall'!$C86,'12. Hypothèses'!$C$21:$V$41,12,FALSE))),0),"")</f>
        <v/>
      </c>
      <c r="E86" s="271" t="str">
        <f>IFERROR(IF(VLOOKUP('12. Waterfall'!$C86,'12. Hypothèses'!$C$21:$V$41,11,FALSE)='12. Waterfall'!E$69,(VLOOKUP('12. Waterfall'!$C86,'12. Hypothèses'!$C$21:$V$41,20,FALSE)+(VLOOKUP('12. Waterfall'!$C86,'12. Hypothèses'!$C$21:$V$41,16,FALSE))+(VLOOKUP('12. Waterfall'!$C86,'12. Hypothèses'!$C$21:$V$41,12,FALSE))),0),"")</f>
        <v/>
      </c>
      <c r="F86" s="271" t="str">
        <f>IFERROR(IF(VLOOKUP('12. Waterfall'!$C86,'12. Hypothèses'!$C$21:$V$41,11,FALSE)='12. Waterfall'!F$69,(VLOOKUP('12. Waterfall'!$C86,'12. Hypothèses'!$C$21:$V$41,20,FALSE)+(VLOOKUP('12. Waterfall'!$C86,'12. Hypothèses'!$C$21:$V$41,16,FALSE))+(VLOOKUP('12. Waterfall'!$C86,'12. Hypothèses'!$C$21:$V$41,12,FALSE))),0),"")</f>
        <v/>
      </c>
      <c r="G86" s="271" t="str">
        <f>IFERROR(IF(VLOOKUP('12. Waterfall'!$C86,'12. Hypothèses'!$C$21:$V$41,11,FALSE)='12. Waterfall'!G$69,(VLOOKUP('12. Waterfall'!$C86,'12. Hypothèses'!$C$21:$V$41,20,FALSE)+(VLOOKUP('12. Waterfall'!$C86,'12. Hypothèses'!$C$21:$V$41,16,FALSE))+(VLOOKUP('12. Waterfall'!$C86,'12. Hypothèses'!$C$21:$V$41,12,FALSE))),0),"")</f>
        <v/>
      </c>
      <c r="H86" s="271" t="str">
        <f>IFERROR(IF(VLOOKUP('12. Waterfall'!$C86,'12. Hypothèses'!$C$21:$V$41,11,FALSE)='12. Waterfall'!H$69,(VLOOKUP('12. Waterfall'!$C86,'12. Hypothèses'!$C$21:$V$41,20,FALSE)+(VLOOKUP('12. Waterfall'!$C86,'12. Hypothèses'!$C$21:$V$41,16,FALSE))+(VLOOKUP('12. Waterfall'!$C86,'12. Hypothèses'!$C$21:$V$41,12,FALSE))),0),"")</f>
        <v/>
      </c>
      <c r="I86" s="271" t="str">
        <f>IFERROR(IF(VLOOKUP('12. Waterfall'!$C86,'12. Hypothèses'!$C$21:$V$41,11,FALSE)='12. Waterfall'!I$69,(VLOOKUP('12. Waterfall'!$C86,'12. Hypothèses'!$C$21:$V$41,20,FALSE)+(VLOOKUP('12. Waterfall'!$C86,'12. Hypothèses'!$C$21:$V$41,16,FALSE))+(VLOOKUP('12. Waterfall'!$C86,'12. Hypothèses'!$C$21:$V$41,12,FALSE))),0),"")</f>
        <v/>
      </c>
      <c r="J86" s="271" t="str">
        <f>IFERROR(IF(VLOOKUP('12. Waterfall'!$C86,'12. Hypothèses'!$C$21:$V$41,11,FALSE)='12. Waterfall'!J$69,(VLOOKUP('12. Waterfall'!$C86,'12. Hypothèses'!$C$21:$V$41,20,FALSE)+(VLOOKUP('12. Waterfall'!$C86,'12. Hypothèses'!$C$21:$V$41,16,FALSE))+(VLOOKUP('12. Waterfall'!$C86,'12. Hypothèses'!$C$21:$V$41,12,FALSE))),0),"")</f>
        <v/>
      </c>
      <c r="K86" s="271" t="str">
        <f>IFERROR(IF(VLOOKUP('12. Waterfall'!$C86,'12. Hypothèses'!$C$21:$V$41,11,FALSE)='12. Waterfall'!K$69,(VLOOKUP('12. Waterfall'!$C86,'12. Hypothèses'!$C$21:$V$41,20,FALSE)+(VLOOKUP('12. Waterfall'!$C86,'12. Hypothèses'!$C$21:$V$41,16,FALSE))+(VLOOKUP('12. Waterfall'!$C86,'12. Hypothèses'!$C$21:$V$41,12,FALSE))),0),"")</f>
        <v/>
      </c>
      <c r="L86" s="271" t="str">
        <f>IFERROR(IF(VLOOKUP('12. Waterfall'!$C86,'12. Hypothèses'!$C$21:$V$41,11,FALSE)='12. Waterfall'!L$69,(VLOOKUP('12. Waterfall'!$C86,'12. Hypothèses'!$C$21:$V$41,20,FALSE)+(VLOOKUP('12. Waterfall'!$C86,'12. Hypothèses'!$C$21:$V$41,16,FALSE))+(VLOOKUP('12. Waterfall'!$C86,'12. Hypothèses'!$C$21:$V$41,12,FALSE))),0),"")</f>
        <v/>
      </c>
      <c r="M86" s="272" t="str">
        <f>IFERROR(IF(VLOOKUP('12. Waterfall'!$C86,'12. Hypothèses'!$C$21:$V$41,11,FALSE)='12. Waterfall'!M$69,(VLOOKUP('12. Waterfall'!$C86,'12. Hypothèses'!$C$21:$V$41,20,FALSE)+(VLOOKUP('12. Waterfall'!$C86,'12. Hypothèses'!$C$21:$V$41,16,FALSE))+(VLOOKUP('12. Waterfall'!$C86,'12. Hypothèses'!$C$21:$V$41,12,FALSE))),0),"")</f>
        <v/>
      </c>
      <c r="O86" s="75"/>
      <c r="P86" s="117"/>
      <c r="Q86" s="117"/>
      <c r="R86" s="117"/>
      <c r="S86" s="117"/>
      <c r="T86" s="117"/>
      <c r="U86" s="117"/>
      <c r="V86" s="117"/>
    </row>
    <row r="87" spans="1:22" s="122" customFormat="1" x14ac:dyDescent="0.35">
      <c r="A87" s="75"/>
      <c r="B87" s="75"/>
      <c r="C87" s="132" t="str">
        <f t="shared" si="11"/>
        <v/>
      </c>
      <c r="D87" s="271" t="str">
        <f>IFERROR(IF(VLOOKUP('12. Waterfall'!$C87,'12. Hypothèses'!$C$21:$V$41,11,FALSE)='12. Waterfall'!D$69,(VLOOKUP('12. Waterfall'!$C87,'12. Hypothèses'!$C$21:$V$41,20,FALSE)+(VLOOKUP('12. Waterfall'!$C87,'12. Hypothèses'!$C$21:$V$41,16,FALSE))+(VLOOKUP('12. Waterfall'!$C87,'12. Hypothèses'!$C$21:$V$41,12,FALSE))),0),"")</f>
        <v/>
      </c>
      <c r="E87" s="271" t="str">
        <f>IFERROR(IF(VLOOKUP('12. Waterfall'!$C87,'12. Hypothèses'!$C$21:$V$41,11,FALSE)='12. Waterfall'!E$69,(VLOOKUP('12. Waterfall'!$C87,'12. Hypothèses'!$C$21:$V$41,20,FALSE)+(VLOOKUP('12. Waterfall'!$C87,'12. Hypothèses'!$C$21:$V$41,16,FALSE))+(VLOOKUP('12. Waterfall'!$C87,'12. Hypothèses'!$C$21:$V$41,12,FALSE))),0),"")</f>
        <v/>
      </c>
      <c r="F87" s="271" t="str">
        <f>IFERROR(IF(VLOOKUP('12. Waterfall'!$C87,'12. Hypothèses'!$C$21:$V$41,11,FALSE)='12. Waterfall'!F$69,(VLOOKUP('12. Waterfall'!$C87,'12. Hypothèses'!$C$21:$V$41,20,FALSE)+(VLOOKUP('12. Waterfall'!$C87,'12. Hypothèses'!$C$21:$V$41,16,FALSE))+(VLOOKUP('12. Waterfall'!$C87,'12. Hypothèses'!$C$21:$V$41,12,FALSE))),0),"")</f>
        <v/>
      </c>
      <c r="G87" s="271" t="str">
        <f>IFERROR(IF(VLOOKUP('12. Waterfall'!$C87,'12. Hypothèses'!$C$21:$V$41,11,FALSE)='12. Waterfall'!G$69,(VLOOKUP('12. Waterfall'!$C87,'12. Hypothèses'!$C$21:$V$41,20,FALSE)+(VLOOKUP('12. Waterfall'!$C87,'12. Hypothèses'!$C$21:$V$41,16,FALSE))+(VLOOKUP('12. Waterfall'!$C87,'12. Hypothèses'!$C$21:$V$41,12,FALSE))),0),"")</f>
        <v/>
      </c>
      <c r="H87" s="271" t="str">
        <f>IFERROR(IF(VLOOKUP('12. Waterfall'!$C87,'12. Hypothèses'!$C$21:$V$41,11,FALSE)='12. Waterfall'!H$69,(VLOOKUP('12. Waterfall'!$C87,'12. Hypothèses'!$C$21:$V$41,20,FALSE)+(VLOOKUP('12. Waterfall'!$C87,'12. Hypothèses'!$C$21:$V$41,16,FALSE))+(VLOOKUP('12. Waterfall'!$C87,'12. Hypothèses'!$C$21:$V$41,12,FALSE))),0),"")</f>
        <v/>
      </c>
      <c r="I87" s="271" t="str">
        <f>IFERROR(IF(VLOOKUP('12. Waterfall'!$C87,'12. Hypothèses'!$C$21:$V$41,11,FALSE)='12. Waterfall'!I$69,(VLOOKUP('12. Waterfall'!$C87,'12. Hypothèses'!$C$21:$V$41,20,FALSE)+(VLOOKUP('12. Waterfall'!$C87,'12. Hypothèses'!$C$21:$V$41,16,FALSE))+(VLOOKUP('12. Waterfall'!$C87,'12. Hypothèses'!$C$21:$V$41,12,FALSE))),0),"")</f>
        <v/>
      </c>
      <c r="J87" s="271" t="str">
        <f>IFERROR(IF(VLOOKUP('12. Waterfall'!$C87,'12. Hypothèses'!$C$21:$V$41,11,FALSE)='12. Waterfall'!J$69,(VLOOKUP('12. Waterfall'!$C87,'12. Hypothèses'!$C$21:$V$41,20,FALSE)+(VLOOKUP('12. Waterfall'!$C87,'12. Hypothèses'!$C$21:$V$41,16,FALSE))+(VLOOKUP('12. Waterfall'!$C87,'12. Hypothèses'!$C$21:$V$41,12,FALSE))),0),"")</f>
        <v/>
      </c>
      <c r="K87" s="271" t="str">
        <f>IFERROR(IF(VLOOKUP('12. Waterfall'!$C87,'12. Hypothèses'!$C$21:$V$41,11,FALSE)='12. Waterfall'!K$69,(VLOOKUP('12. Waterfall'!$C87,'12. Hypothèses'!$C$21:$V$41,20,FALSE)+(VLOOKUP('12. Waterfall'!$C87,'12. Hypothèses'!$C$21:$V$41,16,FALSE))+(VLOOKUP('12. Waterfall'!$C87,'12. Hypothèses'!$C$21:$V$41,12,FALSE))),0),"")</f>
        <v/>
      </c>
      <c r="L87" s="271" t="str">
        <f>IFERROR(IF(VLOOKUP('12. Waterfall'!$C87,'12. Hypothèses'!$C$21:$V$41,11,FALSE)='12. Waterfall'!L$69,(VLOOKUP('12. Waterfall'!$C87,'12. Hypothèses'!$C$21:$V$41,20,FALSE)+(VLOOKUP('12. Waterfall'!$C87,'12. Hypothèses'!$C$21:$V$41,16,FALSE))+(VLOOKUP('12. Waterfall'!$C87,'12. Hypothèses'!$C$21:$V$41,12,FALSE))),0),"")</f>
        <v/>
      </c>
      <c r="M87" s="272" t="str">
        <f>IFERROR(IF(VLOOKUP('12. Waterfall'!$C87,'12. Hypothèses'!$C$21:$V$41,11,FALSE)='12. Waterfall'!M$69,(VLOOKUP('12. Waterfall'!$C87,'12. Hypothèses'!$C$21:$V$41,20,FALSE)+(VLOOKUP('12. Waterfall'!$C87,'12. Hypothèses'!$C$21:$V$41,16,FALSE))+(VLOOKUP('12. Waterfall'!$C87,'12. Hypothèses'!$C$21:$V$41,12,FALSE))),0),"")</f>
        <v/>
      </c>
      <c r="O87" s="75"/>
      <c r="P87" s="117"/>
      <c r="Q87" s="117"/>
      <c r="R87" s="117"/>
      <c r="S87" s="117"/>
      <c r="T87" s="117"/>
      <c r="U87" s="117"/>
      <c r="V87" s="117"/>
    </row>
    <row r="88" spans="1:22" s="122" customFormat="1" x14ac:dyDescent="0.35">
      <c r="A88" s="75"/>
      <c r="B88" s="75"/>
      <c r="C88" s="132" t="str">
        <f t="shared" si="11"/>
        <v/>
      </c>
      <c r="D88" s="271" t="str">
        <f>IFERROR(IF(VLOOKUP('12. Waterfall'!$C88,'12. Hypothèses'!$C$21:$V$41,11,FALSE)='12. Waterfall'!D$69,(VLOOKUP('12. Waterfall'!$C88,'12. Hypothèses'!$C$21:$V$41,20,FALSE)+(VLOOKUP('12. Waterfall'!$C88,'12. Hypothèses'!$C$21:$V$41,16,FALSE))+(VLOOKUP('12. Waterfall'!$C88,'12. Hypothèses'!$C$21:$V$41,12,FALSE))),0),"")</f>
        <v/>
      </c>
      <c r="E88" s="271" t="str">
        <f>IFERROR(IF(VLOOKUP('12. Waterfall'!$C88,'12. Hypothèses'!$C$21:$V$41,11,FALSE)='12. Waterfall'!E$69,(VLOOKUP('12. Waterfall'!$C88,'12. Hypothèses'!$C$21:$V$41,20,FALSE)+(VLOOKUP('12. Waterfall'!$C88,'12. Hypothèses'!$C$21:$V$41,16,FALSE))+(VLOOKUP('12. Waterfall'!$C88,'12. Hypothèses'!$C$21:$V$41,12,FALSE))),0),"")</f>
        <v/>
      </c>
      <c r="F88" s="271" t="str">
        <f>IFERROR(IF(VLOOKUP('12. Waterfall'!$C88,'12. Hypothèses'!$C$21:$V$41,11,FALSE)='12. Waterfall'!F$69,(VLOOKUP('12. Waterfall'!$C88,'12. Hypothèses'!$C$21:$V$41,20,FALSE)+(VLOOKUP('12. Waterfall'!$C88,'12. Hypothèses'!$C$21:$V$41,16,FALSE))+(VLOOKUP('12. Waterfall'!$C88,'12. Hypothèses'!$C$21:$V$41,12,FALSE))),0),"")</f>
        <v/>
      </c>
      <c r="G88" s="271" t="str">
        <f>IFERROR(IF(VLOOKUP('12. Waterfall'!$C88,'12. Hypothèses'!$C$21:$V$41,11,FALSE)='12. Waterfall'!G$69,(VLOOKUP('12. Waterfall'!$C88,'12. Hypothèses'!$C$21:$V$41,20,FALSE)+(VLOOKUP('12. Waterfall'!$C88,'12. Hypothèses'!$C$21:$V$41,16,FALSE))+(VLOOKUP('12. Waterfall'!$C88,'12. Hypothèses'!$C$21:$V$41,12,FALSE))),0),"")</f>
        <v/>
      </c>
      <c r="H88" s="271" t="str">
        <f>IFERROR(IF(VLOOKUP('12. Waterfall'!$C88,'12. Hypothèses'!$C$21:$V$41,11,FALSE)='12. Waterfall'!H$69,(VLOOKUP('12. Waterfall'!$C88,'12. Hypothèses'!$C$21:$V$41,20,FALSE)+(VLOOKUP('12. Waterfall'!$C88,'12. Hypothèses'!$C$21:$V$41,16,FALSE))+(VLOOKUP('12. Waterfall'!$C88,'12. Hypothèses'!$C$21:$V$41,12,FALSE))),0),"")</f>
        <v/>
      </c>
      <c r="I88" s="271" t="str">
        <f>IFERROR(IF(VLOOKUP('12. Waterfall'!$C88,'12. Hypothèses'!$C$21:$V$41,11,FALSE)='12. Waterfall'!I$69,(VLOOKUP('12. Waterfall'!$C88,'12. Hypothèses'!$C$21:$V$41,20,FALSE)+(VLOOKUP('12. Waterfall'!$C88,'12. Hypothèses'!$C$21:$V$41,16,FALSE))+(VLOOKUP('12. Waterfall'!$C88,'12. Hypothèses'!$C$21:$V$41,12,FALSE))),0),"")</f>
        <v/>
      </c>
      <c r="J88" s="271" t="str">
        <f>IFERROR(IF(VLOOKUP('12. Waterfall'!$C88,'12. Hypothèses'!$C$21:$V$41,11,FALSE)='12. Waterfall'!J$69,(VLOOKUP('12. Waterfall'!$C88,'12. Hypothèses'!$C$21:$V$41,20,FALSE)+(VLOOKUP('12. Waterfall'!$C88,'12. Hypothèses'!$C$21:$V$41,16,FALSE))+(VLOOKUP('12. Waterfall'!$C88,'12. Hypothèses'!$C$21:$V$41,12,FALSE))),0),"")</f>
        <v/>
      </c>
      <c r="K88" s="271" t="str">
        <f>IFERROR(IF(VLOOKUP('12. Waterfall'!$C88,'12. Hypothèses'!$C$21:$V$41,11,FALSE)='12. Waterfall'!K$69,(VLOOKUP('12. Waterfall'!$C88,'12. Hypothèses'!$C$21:$V$41,20,FALSE)+(VLOOKUP('12. Waterfall'!$C88,'12. Hypothèses'!$C$21:$V$41,16,FALSE))+(VLOOKUP('12. Waterfall'!$C88,'12. Hypothèses'!$C$21:$V$41,12,FALSE))),0),"")</f>
        <v/>
      </c>
      <c r="L88" s="271" t="str">
        <f>IFERROR(IF(VLOOKUP('12. Waterfall'!$C88,'12. Hypothèses'!$C$21:$V$41,11,FALSE)='12. Waterfall'!L$69,(VLOOKUP('12. Waterfall'!$C88,'12. Hypothèses'!$C$21:$V$41,20,FALSE)+(VLOOKUP('12. Waterfall'!$C88,'12. Hypothèses'!$C$21:$V$41,16,FALSE))+(VLOOKUP('12. Waterfall'!$C88,'12. Hypothèses'!$C$21:$V$41,12,FALSE))),0),"")</f>
        <v/>
      </c>
      <c r="M88" s="272" t="str">
        <f>IFERROR(IF(VLOOKUP('12. Waterfall'!$C88,'12. Hypothèses'!$C$21:$V$41,11,FALSE)='12. Waterfall'!M$69,(VLOOKUP('12. Waterfall'!$C88,'12. Hypothèses'!$C$21:$V$41,20,FALSE)+(VLOOKUP('12. Waterfall'!$C88,'12. Hypothèses'!$C$21:$V$41,16,FALSE))+(VLOOKUP('12. Waterfall'!$C88,'12. Hypothèses'!$C$21:$V$41,12,FALSE))),0),"")</f>
        <v/>
      </c>
      <c r="O88" s="75"/>
      <c r="P88" s="117"/>
      <c r="Q88" s="117"/>
      <c r="R88" s="117"/>
      <c r="S88" s="117"/>
      <c r="T88" s="117"/>
      <c r="U88" s="117"/>
      <c r="V88" s="117"/>
    </row>
    <row r="89" spans="1:22" s="122" customFormat="1" x14ac:dyDescent="0.35">
      <c r="A89" s="75"/>
      <c r="B89" s="75"/>
      <c r="C89" s="132" t="str">
        <f t="shared" si="11"/>
        <v/>
      </c>
      <c r="D89" s="271" t="str">
        <f>IFERROR(IF(VLOOKUP('12. Waterfall'!$C89,'12. Hypothèses'!$C$21:$V$41,11,FALSE)='12. Waterfall'!D$69,(VLOOKUP('12. Waterfall'!$C89,'12. Hypothèses'!$C$21:$V$41,20,FALSE)+(VLOOKUP('12. Waterfall'!$C89,'12. Hypothèses'!$C$21:$V$41,16,FALSE))+(VLOOKUP('12. Waterfall'!$C89,'12. Hypothèses'!$C$21:$V$41,12,FALSE))),0),"")</f>
        <v/>
      </c>
      <c r="E89" s="271" t="str">
        <f>IFERROR(IF(VLOOKUP('12. Waterfall'!$C89,'12. Hypothèses'!$C$21:$V$41,11,FALSE)='12. Waterfall'!E$69,(VLOOKUP('12. Waterfall'!$C89,'12. Hypothèses'!$C$21:$V$41,20,FALSE)+(VLOOKUP('12. Waterfall'!$C89,'12. Hypothèses'!$C$21:$V$41,16,FALSE))+(VLOOKUP('12. Waterfall'!$C89,'12. Hypothèses'!$C$21:$V$41,12,FALSE))),0),"")</f>
        <v/>
      </c>
      <c r="F89" s="271" t="str">
        <f>IFERROR(IF(VLOOKUP('12. Waterfall'!$C89,'12. Hypothèses'!$C$21:$V$41,11,FALSE)='12. Waterfall'!F$69,(VLOOKUP('12. Waterfall'!$C89,'12. Hypothèses'!$C$21:$V$41,20,FALSE)+(VLOOKUP('12. Waterfall'!$C89,'12. Hypothèses'!$C$21:$V$41,16,FALSE))+(VLOOKUP('12. Waterfall'!$C89,'12. Hypothèses'!$C$21:$V$41,12,FALSE))),0),"")</f>
        <v/>
      </c>
      <c r="G89" s="271" t="str">
        <f>IFERROR(IF(VLOOKUP('12. Waterfall'!$C89,'12. Hypothèses'!$C$21:$V$41,11,FALSE)='12. Waterfall'!G$69,(VLOOKUP('12. Waterfall'!$C89,'12. Hypothèses'!$C$21:$V$41,20,FALSE)+(VLOOKUP('12. Waterfall'!$C89,'12. Hypothèses'!$C$21:$V$41,16,FALSE))+(VLOOKUP('12. Waterfall'!$C89,'12. Hypothèses'!$C$21:$V$41,12,FALSE))),0),"")</f>
        <v/>
      </c>
      <c r="H89" s="271" t="str">
        <f>IFERROR(IF(VLOOKUP('12. Waterfall'!$C89,'12. Hypothèses'!$C$21:$V$41,11,FALSE)='12. Waterfall'!H$69,(VLOOKUP('12. Waterfall'!$C89,'12. Hypothèses'!$C$21:$V$41,20,FALSE)+(VLOOKUP('12. Waterfall'!$C89,'12. Hypothèses'!$C$21:$V$41,16,FALSE))+(VLOOKUP('12. Waterfall'!$C89,'12. Hypothèses'!$C$21:$V$41,12,FALSE))),0),"")</f>
        <v/>
      </c>
      <c r="I89" s="271" t="str">
        <f>IFERROR(IF(VLOOKUP('12. Waterfall'!$C89,'12. Hypothèses'!$C$21:$V$41,11,FALSE)='12. Waterfall'!I$69,(VLOOKUP('12. Waterfall'!$C89,'12. Hypothèses'!$C$21:$V$41,20,FALSE)+(VLOOKUP('12. Waterfall'!$C89,'12. Hypothèses'!$C$21:$V$41,16,FALSE))+(VLOOKUP('12. Waterfall'!$C89,'12. Hypothèses'!$C$21:$V$41,12,FALSE))),0),"")</f>
        <v/>
      </c>
      <c r="J89" s="271" t="str">
        <f>IFERROR(IF(VLOOKUP('12. Waterfall'!$C89,'12. Hypothèses'!$C$21:$V$41,11,FALSE)='12. Waterfall'!J$69,(VLOOKUP('12. Waterfall'!$C89,'12. Hypothèses'!$C$21:$V$41,20,FALSE)+(VLOOKUP('12. Waterfall'!$C89,'12. Hypothèses'!$C$21:$V$41,16,FALSE))+(VLOOKUP('12. Waterfall'!$C89,'12. Hypothèses'!$C$21:$V$41,12,FALSE))),0),"")</f>
        <v/>
      </c>
      <c r="K89" s="271" t="str">
        <f>IFERROR(IF(VLOOKUP('12. Waterfall'!$C89,'12. Hypothèses'!$C$21:$V$41,11,FALSE)='12. Waterfall'!K$69,(VLOOKUP('12. Waterfall'!$C89,'12. Hypothèses'!$C$21:$V$41,20,FALSE)+(VLOOKUP('12. Waterfall'!$C89,'12. Hypothèses'!$C$21:$V$41,16,FALSE))+(VLOOKUP('12. Waterfall'!$C89,'12. Hypothèses'!$C$21:$V$41,12,FALSE))),0),"")</f>
        <v/>
      </c>
      <c r="L89" s="271" t="str">
        <f>IFERROR(IF(VLOOKUP('12. Waterfall'!$C89,'12. Hypothèses'!$C$21:$V$41,11,FALSE)='12. Waterfall'!L$69,(VLOOKUP('12. Waterfall'!$C89,'12. Hypothèses'!$C$21:$V$41,20,FALSE)+(VLOOKUP('12. Waterfall'!$C89,'12. Hypothèses'!$C$21:$V$41,16,FALSE))+(VLOOKUP('12. Waterfall'!$C89,'12. Hypothèses'!$C$21:$V$41,12,FALSE))),0),"")</f>
        <v/>
      </c>
      <c r="M89" s="272" t="str">
        <f>IFERROR(IF(VLOOKUP('12. Waterfall'!$C89,'12. Hypothèses'!$C$21:$V$41,11,FALSE)='12. Waterfall'!M$69,(VLOOKUP('12. Waterfall'!$C89,'12. Hypothèses'!$C$21:$V$41,20,FALSE)+(VLOOKUP('12. Waterfall'!$C89,'12. Hypothèses'!$C$21:$V$41,16,FALSE))+(VLOOKUP('12. Waterfall'!$C89,'12. Hypothèses'!$C$21:$V$41,12,FALSE))),0),"")</f>
        <v/>
      </c>
      <c r="O89" s="75"/>
      <c r="P89" s="117"/>
      <c r="Q89" s="117"/>
      <c r="R89" s="117"/>
      <c r="S89" s="117"/>
      <c r="T89" s="117"/>
      <c r="U89" s="117"/>
      <c r="V89" s="117"/>
    </row>
    <row r="90" spans="1:22" s="75" customFormat="1" ht="11" thickBot="1" x14ac:dyDescent="0.4">
      <c r="C90" s="138" t="s">
        <v>115</v>
      </c>
      <c r="D90" s="273">
        <f t="shared" ref="D90:M90" si="12">SUM(D70:D89)</f>
        <v>0</v>
      </c>
      <c r="E90" s="273">
        <f t="shared" si="12"/>
        <v>0</v>
      </c>
      <c r="F90" s="273">
        <f t="shared" si="12"/>
        <v>0</v>
      </c>
      <c r="G90" s="273">
        <f t="shared" si="12"/>
        <v>0</v>
      </c>
      <c r="H90" s="273">
        <f t="shared" si="12"/>
        <v>0</v>
      </c>
      <c r="I90" s="273">
        <f t="shared" si="12"/>
        <v>0</v>
      </c>
      <c r="J90" s="273">
        <f t="shared" si="12"/>
        <v>0</v>
      </c>
      <c r="K90" s="273">
        <f t="shared" si="12"/>
        <v>0</v>
      </c>
      <c r="L90" s="273">
        <f t="shared" si="12"/>
        <v>0</v>
      </c>
      <c r="M90" s="273">
        <f t="shared" si="12"/>
        <v>0</v>
      </c>
      <c r="N90" s="125">
        <f>SUM(D90:M90)</f>
        <v>0</v>
      </c>
      <c r="P90" s="117"/>
      <c r="Q90" s="117"/>
      <c r="R90" s="117"/>
      <c r="S90" s="117"/>
      <c r="T90" s="117"/>
      <c r="U90" s="117"/>
      <c r="V90" s="117"/>
    </row>
    <row r="91" spans="1:22" s="75" customFormat="1" ht="10.5" thickBot="1" x14ac:dyDescent="0.4">
      <c r="C91" s="117"/>
      <c r="D91" s="120"/>
      <c r="E91" s="120"/>
      <c r="F91" s="120"/>
      <c r="G91" s="120"/>
      <c r="H91" s="120"/>
      <c r="I91" s="120"/>
      <c r="J91" s="120"/>
      <c r="K91" s="120"/>
      <c r="L91" s="120"/>
      <c r="M91" s="120"/>
      <c r="N91" s="122"/>
      <c r="P91" s="117"/>
      <c r="Q91" s="117"/>
      <c r="R91" s="117"/>
      <c r="S91" s="117"/>
      <c r="T91" s="117"/>
      <c r="U91" s="117"/>
      <c r="V91" s="117"/>
    </row>
    <row r="92" spans="1:22" s="75" customFormat="1" ht="11.5" thickTop="1" thickBot="1" x14ac:dyDescent="0.4">
      <c r="B92" s="115">
        <v>4</v>
      </c>
      <c r="C92" s="137" t="s">
        <v>122</v>
      </c>
      <c r="D92" s="116"/>
      <c r="E92" s="116"/>
      <c r="F92" s="116"/>
      <c r="G92" s="116"/>
      <c r="H92" s="116"/>
      <c r="I92" s="116"/>
      <c r="J92" s="116"/>
      <c r="K92" s="116"/>
      <c r="L92" s="116"/>
      <c r="M92" s="116"/>
      <c r="N92" s="122"/>
      <c r="P92" s="117"/>
      <c r="Q92" s="117"/>
      <c r="R92" s="117"/>
      <c r="S92" s="117"/>
      <c r="T92" s="117"/>
      <c r="U92" s="117"/>
      <c r="V92" s="117"/>
    </row>
    <row r="93" spans="1:22" s="75" customFormat="1" ht="11" thickTop="1" thickBot="1" x14ac:dyDescent="0.4">
      <c r="C93" s="117"/>
      <c r="D93" s="120"/>
      <c r="E93" s="120"/>
      <c r="F93" s="120"/>
      <c r="G93" s="120"/>
      <c r="H93" s="120"/>
      <c r="I93" s="120"/>
      <c r="J93" s="120"/>
      <c r="K93" s="120"/>
      <c r="L93" s="120"/>
      <c r="M93" s="120"/>
      <c r="N93" s="122"/>
      <c r="P93" s="117"/>
      <c r="Q93" s="117"/>
      <c r="R93" s="117"/>
      <c r="S93" s="117"/>
      <c r="T93" s="117"/>
      <c r="U93" s="117"/>
      <c r="V93" s="117"/>
    </row>
    <row r="94" spans="1:22" s="75" customFormat="1" ht="10.5" x14ac:dyDescent="0.35">
      <c r="C94" s="139"/>
      <c r="D94" s="140" t="str">
        <f t="shared" ref="D94:M94" si="13">D69</f>
        <v>Année 1</v>
      </c>
      <c r="E94" s="140" t="str">
        <f t="shared" si="13"/>
        <v>Année 2</v>
      </c>
      <c r="F94" s="140" t="str">
        <f t="shared" si="13"/>
        <v>Année 3</v>
      </c>
      <c r="G94" s="140" t="str">
        <f t="shared" si="13"/>
        <v>Année 4</v>
      </c>
      <c r="H94" s="140" t="str">
        <f t="shared" si="13"/>
        <v>Année 5</v>
      </c>
      <c r="I94" s="140" t="str">
        <f t="shared" si="13"/>
        <v>Année 6</v>
      </c>
      <c r="J94" s="140" t="str">
        <f t="shared" si="13"/>
        <v>Année 7</v>
      </c>
      <c r="K94" s="140" t="str">
        <f t="shared" si="13"/>
        <v>Année 8</v>
      </c>
      <c r="L94" s="140" t="str">
        <f t="shared" si="13"/>
        <v>Année 9</v>
      </c>
      <c r="M94" s="140" t="str">
        <f t="shared" si="13"/>
        <v>Année 10</v>
      </c>
      <c r="N94" s="122"/>
      <c r="P94" s="117"/>
      <c r="Q94" s="117"/>
      <c r="R94" s="117"/>
      <c r="S94" s="117"/>
      <c r="T94" s="117"/>
      <c r="U94" s="117"/>
      <c r="V94" s="117"/>
    </row>
    <row r="95" spans="1:22" s="75" customFormat="1" ht="10.5" thickBot="1" x14ac:dyDescent="0.4">
      <c r="C95" s="141"/>
      <c r="D95" s="142">
        <f>IFERROR(IF(VLOOKUP(D94,'12. Hypothèses'!$X$25:$Y$34,2,FALSE)&lt;=VLOOKUP('12. Hypothèses'!$D$11,'12. Hypothèses'!$X$25:$Y$34,2,FALSE),'12. Hypothèses'!$D$8,'12. Waterfall'!C38-'12. Waterfall'!C66),"")</f>
        <v>400</v>
      </c>
      <c r="E95" s="142">
        <f>IFERROR(IF(VLOOKUP(E94,'12. Hypothèses'!$X$25:$Y$34,2,FALSE)&lt;=VLOOKUP('12. Hypothèses'!$D$11,'12. Hypothèses'!$X$25:$Y$34,2,FALSE),'12. Hypothèses'!$D$8,'12. Waterfall'!D38-'12. Waterfall'!D66),"")</f>
        <v>400</v>
      </c>
      <c r="F95" s="142">
        <f>IFERROR(IF(VLOOKUP(F94,'12. Hypothèses'!$X$25:$Y$34,2,FALSE)&lt;=VLOOKUP('12. Hypothèses'!$D$11,'12. Hypothèses'!$X$25:$Y$34,2,FALSE),'12. Hypothèses'!$D$8,'12. Waterfall'!E38-'12. Waterfall'!E66),"")</f>
        <v>400</v>
      </c>
      <c r="G95" s="142">
        <f>IFERROR(IF(VLOOKUP(G94,'12. Hypothèses'!$X$25:$Y$34,2,FALSE)&lt;=VLOOKUP('12. Hypothèses'!$D$11,'12. Hypothèses'!$X$25:$Y$34,2,FALSE),'12. Hypothèses'!$D$8,'12. Waterfall'!F38-'12. Waterfall'!F66),"")</f>
        <v>400</v>
      </c>
      <c r="H95" s="142">
        <f>IFERROR(IF(VLOOKUP(H94,'12. Hypothèses'!$X$25:$Y$34,2,FALSE)&lt;=VLOOKUP('12. Hypothèses'!$D$11,'12. Hypothèses'!$X$25:$Y$34,2,FALSE),'12. Hypothèses'!$D$8,'12. Waterfall'!G38-'12. Waterfall'!G66),"")</f>
        <v>400</v>
      </c>
      <c r="I95" s="142">
        <f>IFERROR(IF(VLOOKUP(I94,'12. Hypothèses'!$X$25:$Y$34,2,FALSE)&lt;=VLOOKUP('12. Hypothèses'!$D$11,'12. Hypothèses'!$X$25:$Y$34,2,FALSE),'12. Hypothèses'!$D$8,'12. Waterfall'!H38-'12. Waterfall'!H66),"")</f>
        <v>0</v>
      </c>
      <c r="J95" s="142">
        <f>IFERROR(IF(VLOOKUP(J94,'12. Hypothèses'!$X$25:$Y$34,2,FALSE)&lt;=VLOOKUP('12. Hypothèses'!$D$11,'12. Hypothèses'!$X$25:$Y$34,2,FALSE),'12. Hypothèses'!$D$8,'12. Waterfall'!I38-'12. Waterfall'!I66),"")</f>
        <v>0</v>
      </c>
      <c r="K95" s="142">
        <f>IFERROR(IF(VLOOKUP(K94,'12. Hypothèses'!$X$25:$Y$34,2,FALSE)&lt;=VLOOKUP('12. Hypothèses'!$D$11,'12. Hypothèses'!$X$25:$Y$34,2,FALSE),'12. Hypothèses'!$D$8,'12. Waterfall'!J38-'12. Waterfall'!J66),"")</f>
        <v>0</v>
      </c>
      <c r="L95" s="142">
        <f>IFERROR(IF(VLOOKUP(L94,'12. Hypothèses'!$X$25:$Y$34,2,FALSE)&lt;=VLOOKUP('12. Hypothèses'!$D$11,'12. Hypothèses'!$X$25:$Y$34,2,FALSE),'12. Hypothèses'!$D$8,'12. Waterfall'!K38-'12. Waterfall'!K66),"")</f>
        <v>0</v>
      </c>
      <c r="M95" s="142">
        <f>IFERROR(IF(VLOOKUP(M94,'12. Hypothèses'!$X$25:$Y$34,2,FALSE)&lt;=VLOOKUP('12. Hypothèses'!$D$11,'12. Hypothèses'!$X$25:$Y$34,2,FALSE),'12. Hypothèses'!$D$8,'12. Waterfall'!L38-'12. Waterfall'!L66),"")</f>
        <v>0</v>
      </c>
      <c r="N95" s="122"/>
      <c r="P95" s="117"/>
      <c r="Q95" s="117"/>
      <c r="R95" s="117"/>
      <c r="S95" s="117"/>
      <c r="T95" s="117"/>
      <c r="U95" s="117"/>
      <c r="V95" s="117"/>
    </row>
    <row r="96" spans="1:22" s="75" customFormat="1" ht="10.5" thickBot="1" x14ac:dyDescent="0.4">
      <c r="C96" s="117"/>
      <c r="D96" s="123"/>
      <c r="E96" s="123"/>
      <c r="F96" s="123"/>
      <c r="G96" s="123"/>
      <c r="H96" s="123"/>
      <c r="I96" s="123"/>
      <c r="J96" s="123"/>
      <c r="K96" s="123"/>
      <c r="L96" s="123"/>
      <c r="M96" s="123"/>
      <c r="N96" s="122"/>
      <c r="P96" s="117"/>
      <c r="Q96" s="117"/>
      <c r="R96" s="117"/>
      <c r="S96" s="117"/>
      <c r="T96" s="117"/>
      <c r="U96" s="117"/>
      <c r="V96" s="117"/>
    </row>
    <row r="97" spans="2:22" s="75" customFormat="1" ht="11.5" thickTop="1" thickBot="1" x14ac:dyDescent="0.4">
      <c r="B97" s="115">
        <v>5</v>
      </c>
      <c r="C97" s="137" t="s">
        <v>123</v>
      </c>
      <c r="D97" s="116"/>
      <c r="E97" s="116"/>
      <c r="F97" s="116"/>
      <c r="G97" s="116"/>
      <c r="H97" s="116"/>
      <c r="I97" s="116"/>
      <c r="J97" s="116"/>
      <c r="K97" s="116"/>
      <c r="L97" s="116"/>
      <c r="M97" s="116"/>
      <c r="N97" s="122"/>
      <c r="P97" s="117"/>
      <c r="Q97" s="117"/>
      <c r="R97" s="117"/>
      <c r="S97" s="117"/>
      <c r="T97" s="117"/>
      <c r="U97" s="117"/>
      <c r="V97" s="117"/>
    </row>
    <row r="98" spans="2:22" s="75" customFormat="1" ht="11" thickTop="1" thickBot="1" x14ac:dyDescent="0.4">
      <c r="C98" s="117"/>
      <c r="D98" s="120"/>
      <c r="E98" s="120"/>
      <c r="F98" s="120"/>
      <c r="G98" s="120"/>
      <c r="H98" s="120"/>
      <c r="I98" s="120"/>
      <c r="J98" s="120"/>
      <c r="K98" s="120"/>
      <c r="L98" s="120"/>
      <c r="M98" s="120"/>
      <c r="N98" s="122"/>
      <c r="P98" s="117"/>
      <c r="Q98" s="117"/>
      <c r="R98" s="117"/>
      <c r="S98" s="117"/>
      <c r="T98" s="117"/>
      <c r="U98" s="117"/>
      <c r="V98" s="117"/>
    </row>
    <row r="99" spans="2:22" ht="10.5" x14ac:dyDescent="0.35">
      <c r="C99" s="139"/>
      <c r="D99" s="140" t="str">
        <f t="shared" ref="D99:M99" si="14">D94</f>
        <v>Année 1</v>
      </c>
      <c r="E99" s="140" t="str">
        <f t="shared" si="14"/>
        <v>Année 2</v>
      </c>
      <c r="F99" s="140" t="str">
        <f t="shared" si="14"/>
        <v>Année 3</v>
      </c>
      <c r="G99" s="140" t="str">
        <f t="shared" si="14"/>
        <v>Année 4</v>
      </c>
      <c r="H99" s="140" t="str">
        <f t="shared" si="14"/>
        <v>Année 5</v>
      </c>
      <c r="I99" s="140" t="str">
        <f t="shared" si="14"/>
        <v>Année 6</v>
      </c>
      <c r="J99" s="140" t="str">
        <f t="shared" si="14"/>
        <v>Année 7</v>
      </c>
      <c r="K99" s="140" t="str">
        <f t="shared" si="14"/>
        <v>Année 8</v>
      </c>
      <c r="L99" s="140" t="str">
        <f t="shared" si="14"/>
        <v>Année 9</v>
      </c>
      <c r="M99" s="140" t="str">
        <f t="shared" si="14"/>
        <v>Année 10</v>
      </c>
    </row>
    <row r="100" spans="2:22" x14ac:dyDescent="0.35">
      <c r="C100" s="120" t="s">
        <v>124</v>
      </c>
      <c r="D100" s="143">
        <f>IFERROR(IF(VLOOKUP(D99,'12. Hypothèses'!$X$25:$Y$34,2,FALSE)&lt;=VLOOKUP('12. Hypothèses'!$D$11,'12. Hypothèses'!$X$25:$Y$34,2,FALSE),'12. Hypothèses'!$D$13,'12. Hypothèses'!$D$14),"")</f>
        <v>0</v>
      </c>
      <c r="E100" s="143">
        <f>IFERROR(IF(VLOOKUP(E99,'12. Hypothèses'!$X$25:$Y$34,2,FALSE)&lt;=VLOOKUP('12. Hypothèses'!$D$11,'12. Hypothèses'!$X$25:$Y$34,2,FALSE),'12. Hypothèses'!$D$13,'12. Hypothèses'!$D$14),"")</f>
        <v>0</v>
      </c>
      <c r="F100" s="143">
        <f>IFERROR(IF(VLOOKUP(F99,'12. Hypothèses'!$X$25:$Y$34,2,FALSE)&lt;=VLOOKUP('12. Hypothèses'!$D$11,'12. Hypothèses'!$X$25:$Y$34,2,FALSE),'12. Hypothèses'!$D$13,'12. Hypothèses'!$D$14),"")</f>
        <v>0</v>
      </c>
      <c r="G100" s="143">
        <f>IFERROR(IF(VLOOKUP(G99,'12. Hypothèses'!$X$25:$Y$34,2,FALSE)&lt;=VLOOKUP('12. Hypothèses'!$D$11,'12. Hypothèses'!$X$25:$Y$34,2,FALSE),'12. Hypothèses'!$D$13,'12. Hypothèses'!$D$14),"")</f>
        <v>0</v>
      </c>
      <c r="H100" s="143">
        <f>IFERROR(IF(VLOOKUP(H99,'12. Hypothèses'!$X$25:$Y$34,2,FALSE)&lt;=VLOOKUP('12. Hypothèses'!$D$11,'12. Hypothèses'!$X$25:$Y$34,2,FALSE),'12. Hypothèses'!$D$13,'12. Hypothèses'!$D$14),"")</f>
        <v>0</v>
      </c>
      <c r="I100" s="143">
        <f>IFERROR(IF(VLOOKUP(I99,'12. Hypothèses'!$X$25:$Y$34,2,FALSE)&lt;=VLOOKUP('12. Hypothèses'!$D$11,'12. Hypothèses'!$X$25:$Y$34,2,FALSE),'12. Hypothèses'!$D$13,'12. Hypothèses'!$D$14),"")</f>
        <v>0</v>
      </c>
      <c r="J100" s="143">
        <f>IFERROR(IF(VLOOKUP(J99,'12. Hypothèses'!$X$25:$Y$34,2,FALSE)&lt;=VLOOKUP('12. Hypothèses'!$D$11,'12. Hypothèses'!$X$25:$Y$34,2,FALSE),'12. Hypothèses'!$D$13,'12. Hypothèses'!$D$14),"")</f>
        <v>0</v>
      </c>
      <c r="K100" s="143">
        <f>IFERROR(IF(VLOOKUP(K99,'12. Hypothèses'!$X$25:$Y$34,2,FALSE)&lt;=VLOOKUP('12. Hypothèses'!$D$11,'12. Hypothèses'!$X$25:$Y$34,2,FALSE),'12. Hypothèses'!$D$13,'12. Hypothèses'!$D$14),"")</f>
        <v>0</v>
      </c>
      <c r="L100" s="143">
        <f>IFERROR(IF(VLOOKUP(L99,'12. Hypothèses'!$X$25:$Y$34,2,FALSE)&lt;=VLOOKUP('12. Hypothèses'!$D$11,'12. Hypothèses'!$X$25:$Y$34,2,FALSE),'12. Hypothèses'!$D$13,'12. Hypothèses'!$D$14),"")</f>
        <v>0</v>
      </c>
      <c r="M100" s="143">
        <f>IFERROR(IF(VLOOKUP(M99,'12. Hypothèses'!$X$25:$Y$34,2,FALSE)&lt;=VLOOKUP('12. Hypothèses'!$D$11,'12. Hypothèses'!$X$25:$Y$34,2,FALSE),'12. Hypothèses'!$D$13,'12. Hypothèses'!$D$14),"")</f>
        <v>0</v>
      </c>
    </row>
    <row r="101" spans="2:22" ht="10.5" x14ac:dyDescent="0.35">
      <c r="C101" s="120" t="s">
        <v>125</v>
      </c>
      <c r="D101" s="144">
        <f>IFERROR(D100*D95,"")</f>
        <v>0</v>
      </c>
      <c r="E101" s="144">
        <f t="shared" ref="E101:M101" si="15">IFERROR(E100*E95,"")</f>
        <v>0</v>
      </c>
      <c r="F101" s="144">
        <f t="shared" si="15"/>
        <v>0</v>
      </c>
      <c r="G101" s="144">
        <f t="shared" si="15"/>
        <v>0</v>
      </c>
      <c r="H101" s="144">
        <f t="shared" si="15"/>
        <v>0</v>
      </c>
      <c r="I101" s="144">
        <f t="shared" si="15"/>
        <v>0</v>
      </c>
      <c r="J101" s="144">
        <f t="shared" si="15"/>
        <v>0</v>
      </c>
      <c r="K101" s="144">
        <f t="shared" si="15"/>
        <v>0</v>
      </c>
      <c r="L101" s="144">
        <f t="shared" si="15"/>
        <v>0</v>
      </c>
      <c r="M101" s="144">
        <f t="shared" si="15"/>
        <v>0</v>
      </c>
      <c r="N101" s="126">
        <f>SUM(D101:M101)</f>
        <v>0</v>
      </c>
    </row>
    <row r="102" spans="2:22" x14ac:dyDescent="0.35">
      <c r="C102" s="120" t="s">
        <v>126</v>
      </c>
      <c r="D102" s="145">
        <f>IFERROR(IF(VLOOKUP(D99,'12. Hypothèses'!$X$21:$Y$34,2,FALSE)&lt;=VLOOKUP('12. Hypothèses'!$D$11,'12. Hypothèses'!$X$21:$Y$34,2,FALSE),'12. Hypothèses'!$D$15,'12. Hypothèses'!$D$16),"")</f>
        <v>0</v>
      </c>
      <c r="E102" s="145">
        <f>IFERROR(IF(VLOOKUP(E99,'12. Hypothèses'!$X$21:$Y$34,2,FALSE)&lt;=VLOOKUP('12. Hypothèses'!$D$11,'12. Hypothèses'!$X$21:$Y$34,2,FALSE),'12. Hypothèses'!$D$15,'12. Hypothèses'!$D$16),"")</f>
        <v>0</v>
      </c>
      <c r="F102" s="145">
        <f>IFERROR(IF(VLOOKUP(F99,'12. Hypothèses'!$X$21:$Y$34,2,FALSE)&lt;=VLOOKUP('12. Hypothèses'!$D$11,'12. Hypothèses'!$X$21:$Y$34,2,FALSE),'12. Hypothèses'!$D$15,'12. Hypothèses'!$D$16),"")</f>
        <v>0</v>
      </c>
      <c r="G102" s="145">
        <f>IFERROR(IF(VLOOKUP(G99,'12. Hypothèses'!$X$21:$Y$34,2,FALSE)&lt;=VLOOKUP('12. Hypothèses'!$D$11,'12. Hypothèses'!$X$21:$Y$34,2,FALSE),'12. Hypothèses'!$D$15,'12. Hypothèses'!$D$16),"")</f>
        <v>0</v>
      </c>
      <c r="H102" s="145">
        <f>IFERROR(IF(VLOOKUP(H99,'12. Hypothèses'!$X$21:$Y$34,2,FALSE)&lt;=VLOOKUP('12. Hypothèses'!$D$11,'12. Hypothèses'!$X$21:$Y$34,2,FALSE),'12. Hypothèses'!$D$15,'12. Hypothèses'!$D$16),"")</f>
        <v>0</v>
      </c>
      <c r="I102" s="145">
        <f>IFERROR(IF(VLOOKUP(I99,'12. Hypothèses'!$X$21:$Y$34,2,FALSE)&lt;=VLOOKUP('12. Hypothèses'!$D$11,'12. Hypothèses'!$X$21:$Y$34,2,FALSE),'12. Hypothèses'!$D$15,'12. Hypothèses'!$D$16),"")</f>
        <v>0</v>
      </c>
      <c r="J102" s="145">
        <f>IFERROR(IF(VLOOKUP(J99,'12. Hypothèses'!$X$21:$Y$34,2,FALSE)&lt;=VLOOKUP('12. Hypothèses'!$D$11,'12. Hypothèses'!$X$21:$Y$34,2,FALSE),'12. Hypothèses'!$D$15,'12. Hypothèses'!$D$16),"")</f>
        <v>0</v>
      </c>
      <c r="K102" s="145">
        <f>IFERROR(IF(VLOOKUP(K99,'12. Hypothèses'!$X$21:$Y$34,2,FALSE)&lt;=VLOOKUP('12. Hypothèses'!$D$11,'12. Hypothèses'!$X$21:$Y$34,2,FALSE),'12. Hypothèses'!$D$15,'12. Hypothèses'!$D$16),"")</f>
        <v>0</v>
      </c>
      <c r="L102" s="145">
        <f>IFERROR(IF(VLOOKUP(L99,'12. Hypothèses'!$X$21:$Y$34,2,FALSE)&lt;=VLOOKUP('12. Hypothèses'!$D$11,'12. Hypothèses'!$X$21:$Y$34,2,FALSE),'12. Hypothèses'!$D$15,'12. Hypothèses'!$D$16),"")</f>
        <v>0</v>
      </c>
      <c r="M102" s="145">
        <f>IFERROR(IF(VLOOKUP(M99,'12. Hypothèses'!$X$21:$Y$34,2,FALSE)&lt;=VLOOKUP('12. Hypothèses'!$D$11,'12. Hypothèses'!$X$21:$Y$34,2,FALSE),'12. Hypothèses'!$D$15,'12. Hypothèses'!$D$16),"")</f>
        <v>0</v>
      </c>
    </row>
    <row r="103" spans="2:22" ht="10.5" x14ac:dyDescent="0.35">
      <c r="C103" s="120" t="s">
        <v>127</v>
      </c>
      <c r="D103" s="120">
        <f>IFERROR(D102*'12. Hypothèses'!$D$8,"")</f>
        <v>0</v>
      </c>
      <c r="E103" s="120">
        <f>IFERROR(E102*'12. Hypothèses'!$D$8,"")</f>
        <v>0</v>
      </c>
      <c r="F103" s="120">
        <f>IFERROR(F102*'12. Hypothèses'!$D$8,"")</f>
        <v>0</v>
      </c>
      <c r="G103" s="120">
        <f>IFERROR(G102*'12. Hypothèses'!$D$8,"")</f>
        <v>0</v>
      </c>
      <c r="H103" s="120">
        <f>IFERROR(H102*'12. Hypothèses'!$D$8,"")</f>
        <v>0</v>
      </c>
      <c r="I103" s="120">
        <f>IFERROR(I102*'12. Hypothèses'!$D$8,"")</f>
        <v>0</v>
      </c>
      <c r="J103" s="120">
        <f>IFERROR(J102*'12. Hypothèses'!$D$8,"")</f>
        <v>0</v>
      </c>
      <c r="K103" s="120">
        <f>IFERROR(K102*'12. Hypothèses'!$D$8,"")</f>
        <v>0</v>
      </c>
      <c r="L103" s="120">
        <f>IFERROR(L102*'12. Hypothèses'!$D$8,"")</f>
        <v>0</v>
      </c>
      <c r="M103" s="120">
        <f>IFERROR(M102*'12. Hypothèses'!$D$8,"")</f>
        <v>0</v>
      </c>
      <c r="N103" s="126">
        <f>SUM(D103:M103)</f>
        <v>0</v>
      </c>
    </row>
    <row r="104" spans="2:22" x14ac:dyDescent="0.35">
      <c r="K104" s="146"/>
      <c r="L104" s="146"/>
    </row>
    <row r="105" spans="2:22" ht="10.5" x14ac:dyDescent="0.35">
      <c r="C105" s="119" t="s">
        <v>128</v>
      </c>
      <c r="D105" s="147">
        <f>IFERROR(IF(C107=100%,0,IF((D37+D101+D103)/'12. Hypothèses'!$D$8&lt;100%,(D37+D101+D103),MAX(0,(1-C107)*'12. Hypothèses'!$D$8))),"")</f>
        <v>0</v>
      </c>
      <c r="E105" s="147">
        <f>IFERROR(IF(D107=100%,0,IF(D107+(E37+E101+E103)/'12. Hypothèses'!$D$8&lt;100%,(E37+E101+E103),MAX(0,(1-D107)*'12. Hypothèses'!$D$8))),"")</f>
        <v>0</v>
      </c>
      <c r="F105" s="147">
        <f>IFERROR(IF(E107=100%,0,IF(E107+(F37+F101+F103)/'12. Hypothèses'!$D$8&lt;100%,(F37+F101+F103),MAX(0,(1-E107)*'12. Hypothèses'!$D$8))),"")</f>
        <v>0</v>
      </c>
      <c r="G105" s="147">
        <f>IFERROR(IF(F107=100%,0,IF(F107+(G37+G101+G103)/'12. Hypothèses'!$D$8&lt;100%,(G37+G101+G103),MAX(0,(1-F107)*'12. Hypothèses'!$D$8))),"")</f>
        <v>0</v>
      </c>
      <c r="H105" s="147">
        <f>IFERROR(IF(G107=100%,0,IF(G107+(H37+H101+H103)/'12. Hypothèses'!$D$8&lt;100%,(H37+H101+H103),MAX(0,(1-G107)*'12. Hypothèses'!$D$8))),"")</f>
        <v>0</v>
      </c>
      <c r="I105" s="147">
        <f>IFERROR(IF(H107=100%,0,IF(H107+(I37+I101+I103)/'12. Hypothèses'!$D$8&lt;100%,(I37+I101+I103),MAX(0,(1-H107)*'12. Hypothèses'!$D$8))),"")</f>
        <v>0</v>
      </c>
      <c r="J105" s="147">
        <f>IFERROR(IF(I107=100%,0,IF(I107+(J37+J101+J103)/'12. Hypothèses'!$D$8&lt;100%,(J37+J101+J103),MAX(0,(1-I107)*'12. Hypothèses'!$D$8))),"")</f>
        <v>0</v>
      </c>
      <c r="K105" s="147">
        <f>IFERROR(IF(J107=100%,0,IF(J107+(K37+K101+K103)/'12. Hypothèses'!$D$8&lt;100%,(K37+K101+K103),MAX(0,(1-J107)*'12. Hypothèses'!$D$8))),"")</f>
        <v>0</v>
      </c>
      <c r="L105" s="147">
        <f>IFERROR(IF(K107=100%,0,IF(K107+(L37+L101+L103)/'12. Hypothèses'!$D$8&lt;100%,(L37+L101+L103),MAX(0,(1-K107)*'12. Hypothèses'!$D$8))),"")</f>
        <v>0</v>
      </c>
      <c r="M105" s="147">
        <f>IFERROR(IF(L107=100%,0,IF(L107+(M37+M101+M103)/'12. Hypothèses'!$D$8&lt;100%,(M37+M101+M103),MAX(0,(1-L107)*'12. Hypothèses'!$D$8))),"")</f>
        <v>0</v>
      </c>
      <c r="N105" s="126">
        <f>SUM(D105:M105)</f>
        <v>0</v>
      </c>
    </row>
    <row r="106" spans="2:22" x14ac:dyDescent="0.35">
      <c r="C106" s="120" t="s">
        <v>129</v>
      </c>
      <c r="D106" s="145">
        <f>IFERROR(D105/'12. Hypothèses'!$D$8,"")</f>
        <v>0</v>
      </c>
      <c r="E106" s="145">
        <f>IFERROR(E105/'12. Hypothèses'!$D$8,"")</f>
        <v>0</v>
      </c>
      <c r="F106" s="145">
        <f>IFERROR(F105/'12. Hypothèses'!$D$8,"")</f>
        <v>0</v>
      </c>
      <c r="G106" s="145">
        <f>IFERROR(G105/'12. Hypothèses'!$D$8,"")</f>
        <v>0</v>
      </c>
      <c r="H106" s="145">
        <f>IFERROR(H105/'12. Hypothèses'!$D$8,"")</f>
        <v>0</v>
      </c>
      <c r="I106" s="145">
        <f>IFERROR(I105/'12. Hypothèses'!$D$8,"")</f>
        <v>0</v>
      </c>
      <c r="J106" s="145">
        <f>IFERROR(J105/'12. Hypothèses'!$D$8,"")</f>
        <v>0</v>
      </c>
      <c r="K106" s="145">
        <f>IFERROR(K105/'12. Hypothèses'!$D$8,"")</f>
        <v>0</v>
      </c>
      <c r="L106" s="145">
        <f>IFERROR(L105/'12. Hypothèses'!$D$8,"")</f>
        <v>0</v>
      </c>
      <c r="M106" s="145">
        <f>IFERROR(M105/'12. Hypothèses'!$D$8,"")</f>
        <v>0</v>
      </c>
    </row>
    <row r="107" spans="2:22" ht="10.5" thickBot="1" x14ac:dyDescent="0.4">
      <c r="C107" s="135" t="s">
        <v>130</v>
      </c>
      <c r="D107" s="148">
        <f>IFERROR(D105/'12. Hypothèses'!$D$8,"")</f>
        <v>0</v>
      </c>
      <c r="E107" s="148">
        <f>IFERROR(SUM(D105:E105)/'12. Hypothèses'!$D$8,"")</f>
        <v>0</v>
      </c>
      <c r="F107" s="148">
        <f>IFERROR(SUM(D105:F105)/'12. Hypothèses'!$D$8,"")</f>
        <v>0</v>
      </c>
      <c r="G107" s="148">
        <f>IFERROR(SUM(D105:G105)/'12. Hypothèses'!$D$8,"")</f>
        <v>0</v>
      </c>
      <c r="H107" s="148">
        <f>IFERROR(SUM(D105:H105)/'12. Hypothèses'!$D$8,"")</f>
        <v>0</v>
      </c>
      <c r="I107" s="148">
        <f>IFERROR(SUM(D105:I105)/'12. Hypothèses'!$D$8,"")</f>
        <v>0</v>
      </c>
      <c r="J107" s="148">
        <f>IFERROR(SUM(D105:J105)/'12. Hypothèses'!$D$8,"")</f>
        <v>0</v>
      </c>
      <c r="K107" s="148">
        <f>IFERROR(SUM(D105:K105)/'12. Hypothèses'!$D$8,"")</f>
        <v>0</v>
      </c>
      <c r="L107" s="148">
        <f>IFERROR(SUM(D105:L105)/'12. Hypothèses'!$D$8,"")</f>
        <v>0</v>
      </c>
      <c r="M107" s="148">
        <f>IFERROR(SUM(D105:M105)/'12. Hypothèses'!$D$8,"")</f>
        <v>0</v>
      </c>
    </row>
    <row r="108" spans="2:22" ht="10.5" thickBot="1" x14ac:dyDescent="0.4"/>
    <row r="109" spans="2:22" ht="11.5" thickTop="1" thickBot="1" x14ac:dyDescent="0.4">
      <c r="B109" s="149">
        <v>6</v>
      </c>
      <c r="C109" s="137" t="s">
        <v>131</v>
      </c>
      <c r="D109" s="116"/>
      <c r="E109" s="116"/>
      <c r="F109" s="116"/>
      <c r="G109" s="116"/>
      <c r="H109" s="116"/>
      <c r="I109" s="116"/>
      <c r="J109" s="116"/>
      <c r="K109" s="116"/>
      <c r="L109" s="116"/>
      <c r="M109" s="150"/>
    </row>
    <row r="110" spans="2:22" ht="11" thickTop="1" x14ac:dyDescent="0.35">
      <c r="D110" s="119" t="str">
        <f t="shared" ref="D110:M110" si="16">D99</f>
        <v>Année 1</v>
      </c>
      <c r="E110" s="119" t="str">
        <f t="shared" si="16"/>
        <v>Année 2</v>
      </c>
      <c r="F110" s="119" t="str">
        <f t="shared" si="16"/>
        <v>Année 3</v>
      </c>
      <c r="G110" s="119" t="str">
        <f t="shared" si="16"/>
        <v>Année 4</v>
      </c>
      <c r="H110" s="119" t="str">
        <f t="shared" si="16"/>
        <v>Année 5</v>
      </c>
      <c r="I110" s="119" t="str">
        <f t="shared" si="16"/>
        <v>Année 6</v>
      </c>
      <c r="J110" s="119" t="str">
        <f t="shared" si="16"/>
        <v>Année 7</v>
      </c>
      <c r="K110" s="119" t="str">
        <f t="shared" si="16"/>
        <v>Année 8</v>
      </c>
      <c r="L110" s="119" t="str">
        <f t="shared" si="16"/>
        <v>Année 9</v>
      </c>
      <c r="M110" s="119" t="str">
        <f t="shared" si="16"/>
        <v>Année 10</v>
      </c>
    </row>
    <row r="111" spans="2:22" x14ac:dyDescent="0.35">
      <c r="C111" s="120" t="s">
        <v>132</v>
      </c>
      <c r="D111" s="121">
        <f t="shared" ref="D111:M111" si="17">IFERROR(0+D105+D64+D90-D37-D101-D103,"")</f>
        <v>0</v>
      </c>
      <c r="E111" s="121">
        <f t="shared" si="17"/>
        <v>0</v>
      </c>
      <c r="F111" s="121">
        <f t="shared" si="17"/>
        <v>0</v>
      </c>
      <c r="G111" s="121">
        <f t="shared" si="17"/>
        <v>0</v>
      </c>
      <c r="H111" s="121">
        <f t="shared" si="17"/>
        <v>0</v>
      </c>
      <c r="I111" s="121">
        <f t="shared" si="17"/>
        <v>0</v>
      </c>
      <c r="J111" s="121">
        <f t="shared" si="17"/>
        <v>0</v>
      </c>
      <c r="K111" s="121">
        <f t="shared" si="17"/>
        <v>0</v>
      </c>
      <c r="L111" s="121">
        <f t="shared" si="17"/>
        <v>0</v>
      </c>
      <c r="M111" s="121">
        <f t="shared" si="17"/>
        <v>0</v>
      </c>
    </row>
    <row r="112" spans="2:22" ht="12.5" x14ac:dyDescent="0.35">
      <c r="C112" s="120" t="s">
        <v>133</v>
      </c>
      <c r="D112" s="121">
        <f>IFERROR(IF(D111=0,0,IF(SUM(E64:$M64,E90:$M90)+'12. Hypothèses'!$D$8*(1-D107)&gt;=SUM(E101:$M101,E103:$M103),D111,MAX(0,D111-SUM(E101:$M101,E103:$M103)+SUM(E64:$M64,E90:$M90)+'12. Hypothèses'!$D$8*(1-D107)))),"")</f>
        <v>0</v>
      </c>
      <c r="E112" s="121">
        <f>IFERROR(IF(E111=0,0,IF(SUM(F64:$M64,F90:$M90)+'12. Hypothèses'!$D$8*(1-E107)&gt;=SUM(F101:$M101,F103:$M103),E111,MAX(0,E111-SUM(F101:$M101,F103:$M103)+SUM(F64:$M64,F90:$M90)+'12. Hypothèses'!$D$8*(1-E107)))),"")</f>
        <v>0</v>
      </c>
      <c r="F112" s="121">
        <f>IFERROR(IF(F111=0,0,IF(SUM(G64:$M64,G90:$M90)+'12. Hypothèses'!$D$8*(1-F107)&gt;=SUM(G101:$M101,G103:$M103),F111,MAX(0,F111-SUM(G101:$M101,G103:$M103)+SUM(G64:$M64,G90:$M90)+'12. Hypothèses'!$D$8*(1-F107)))),"")</f>
        <v>0</v>
      </c>
      <c r="G112" s="121">
        <f>IFERROR(IF(G111=0,0,IF(SUM(H64:$M64,H90:$M90)+'12. Hypothèses'!$D$8*(1-G107)&gt;=SUM(H101:$M101,H103:$M103),G111,MAX(0,G111-SUM(H101:$M101,H103:$M103)+SUM(H64:$M64,H90:$M90)+'12. Hypothèses'!$D$8*(1-G107)))),"")</f>
        <v>0</v>
      </c>
      <c r="H112" s="121">
        <f>IFERROR(IF(H111=0,0,IF(SUM(I64:$M64,I90:$M90)+'12. Hypothèses'!$D$8*(1-H107)&gt;=SUM(I101:$M101,I103:$M103),H111,MAX(0,H111-SUM(I101:$M101,I103:$M103)+SUM(I64:$M64,I90:$M90)+'12. Hypothèses'!$D$8*(1-H107)))),"")</f>
        <v>0</v>
      </c>
      <c r="I112" s="121">
        <f>IFERROR(IF(I111=0,0,IF(SUM(J64:$M64,J90:$M90)+'12. Hypothèses'!$D$8*(1-I107)&gt;=SUM(J101:$M101,J103:$M103),I111,MAX(0,I111-SUM(J101:$M101,J103:$M103)+SUM(J64:$M64,J90:$M90)+'12. Hypothèses'!$D$8*(1-I107)))),"")</f>
        <v>0</v>
      </c>
      <c r="J112" s="121">
        <f>IFERROR(IF(J111=0,0,IF(SUM(K64:$M64,K90:$M90)+'12. Hypothèses'!$D$8*(1-J107)&gt;=SUM(K101:$M101,K103:$M103),J111,MAX(0,J111-SUM(K101:$M101,K103:$M103)+SUM(K64:$M64,K90:$M90)+'12. Hypothèses'!$D$8*(1-J107)))),"")</f>
        <v>0</v>
      </c>
      <c r="K112" s="121">
        <f>IFERROR(IF(K111=0,0,IF(SUM(L64:$M64,L90:$M90)+'12. Hypothèses'!$D$8*(1-K107)&gt;=SUM(L101:$M101,L103:$M103),K111,MAX(0,K111-SUM(L101:$M101,L103:$M103)+SUM(L64:$M64,L90:$M90)+'12. Hypothèses'!$D$8*(1-K107)))),"")</f>
        <v>0</v>
      </c>
      <c r="L112" s="121">
        <f>IFERROR(IF(L111=0,0,IF(SUM(M64:$M64,M90:$M90)+'12. Hypothèses'!$D$8*(1-L107)&gt;=SUM(M101:$M101,M103:$M103),L111,MAX(0,L111-SUM(M101:$M101,M103:$M103)+SUM(M64:$M64,M90:$M90)+'12. Hypothèses'!$D$8*(1-L107)))),"")</f>
        <v>0</v>
      </c>
      <c r="M112" s="121">
        <f>IFERROR(IF(M111=0,0,IF(SUM($M64:N64,$M90:N90)+'12. Hypothèses'!$D$8*(1-M107)&gt;=SUM($M101:N101,$M103:N103),M111,MAX(0,M111-SUM($M101:N101,$M103:N103)+SUM($M64:N64,$M90:N90)+'12. Hypothèses'!$D$8*(1-M107)))),"")</f>
        <v>0</v>
      </c>
      <c r="N112" s="126">
        <f>SUM(D112:M112)</f>
        <v>0</v>
      </c>
      <c r="O112" s="151" t="b">
        <f>N112=SUM(N120:N130)</f>
        <v>1</v>
      </c>
    </row>
    <row r="113" spans="1:15" ht="10.5" x14ac:dyDescent="0.35">
      <c r="C113" s="120" t="s">
        <v>134</v>
      </c>
      <c r="D113" s="121">
        <f>IFERROR(D111-D112,"")</f>
        <v>0</v>
      </c>
      <c r="E113" s="121">
        <f t="shared" ref="E113:M113" si="18">IFERROR(E111-E112,"")</f>
        <v>0</v>
      </c>
      <c r="F113" s="121">
        <f t="shared" si="18"/>
        <v>0</v>
      </c>
      <c r="G113" s="121">
        <f t="shared" si="18"/>
        <v>0</v>
      </c>
      <c r="H113" s="121">
        <f t="shared" si="18"/>
        <v>0</v>
      </c>
      <c r="I113" s="121">
        <f t="shared" si="18"/>
        <v>0</v>
      </c>
      <c r="J113" s="121">
        <f t="shared" si="18"/>
        <v>0</v>
      </c>
      <c r="K113" s="121">
        <f t="shared" si="18"/>
        <v>0</v>
      </c>
      <c r="L113" s="121">
        <f t="shared" si="18"/>
        <v>0</v>
      </c>
      <c r="M113" s="121">
        <f t="shared" si="18"/>
        <v>0</v>
      </c>
      <c r="N113" s="126"/>
    </row>
    <row r="114" spans="1:15" ht="11" thickBot="1" x14ac:dyDescent="0.4">
      <c r="C114" s="119"/>
      <c r="D114" s="125"/>
      <c r="E114" s="125"/>
      <c r="F114" s="125"/>
      <c r="G114" s="125"/>
      <c r="H114" s="125"/>
      <c r="I114" s="125"/>
      <c r="J114" s="125"/>
      <c r="K114" s="125"/>
      <c r="L114" s="125"/>
      <c r="M114" s="125"/>
    </row>
    <row r="115" spans="1:15" ht="11.5" thickTop="1" thickBot="1" x14ac:dyDescent="0.4">
      <c r="B115" s="149">
        <v>7</v>
      </c>
      <c r="C115" s="137" t="s">
        <v>133</v>
      </c>
      <c r="D115" s="116"/>
      <c r="E115" s="116"/>
      <c r="F115" s="116"/>
      <c r="G115" s="116"/>
      <c r="H115" s="116"/>
      <c r="I115" s="116"/>
      <c r="J115" s="116"/>
      <c r="K115" s="116"/>
      <c r="L115" s="116"/>
      <c r="M115" s="150"/>
    </row>
    <row r="116" spans="1:15" ht="11" thickTop="1" thickBot="1" x14ac:dyDescent="0.4">
      <c r="C116" s="152">
        <f>'12. Hypothèses'!D19</f>
        <v>0</v>
      </c>
    </row>
    <row r="117" spans="1:15" ht="10.5" x14ac:dyDescent="0.35">
      <c r="C117" s="139"/>
      <c r="D117" s="140" t="str">
        <f t="shared" ref="D117:M117" si="19">D110</f>
        <v>Année 1</v>
      </c>
      <c r="E117" s="140" t="str">
        <f t="shared" si="19"/>
        <v>Année 2</v>
      </c>
      <c r="F117" s="140" t="str">
        <f t="shared" si="19"/>
        <v>Année 3</v>
      </c>
      <c r="G117" s="140" t="str">
        <f t="shared" si="19"/>
        <v>Année 4</v>
      </c>
      <c r="H117" s="140" t="str">
        <f t="shared" si="19"/>
        <v>Année 5</v>
      </c>
      <c r="I117" s="140" t="str">
        <f t="shared" si="19"/>
        <v>Année 6</v>
      </c>
      <c r="J117" s="140" t="str">
        <f t="shared" si="19"/>
        <v>Année 7</v>
      </c>
      <c r="K117" s="140" t="str">
        <f t="shared" si="19"/>
        <v>Année 8</v>
      </c>
      <c r="L117" s="140" t="str">
        <f t="shared" si="19"/>
        <v>Année 9</v>
      </c>
      <c r="M117" s="140" t="str">
        <f t="shared" si="19"/>
        <v>Année 10</v>
      </c>
    </row>
    <row r="118" spans="1:15" x14ac:dyDescent="0.35">
      <c r="C118" s="120" t="s">
        <v>135</v>
      </c>
      <c r="D118" s="153">
        <f>D112</f>
        <v>0</v>
      </c>
      <c r="E118" s="153">
        <f>IFERROR(D118+E112,"")</f>
        <v>0</v>
      </c>
      <c r="F118" s="153">
        <f t="shared" ref="F118:M118" si="20">IFERROR(E118+F112,"")</f>
        <v>0</v>
      </c>
      <c r="G118" s="153">
        <f t="shared" si="20"/>
        <v>0</v>
      </c>
      <c r="H118" s="153">
        <f t="shared" si="20"/>
        <v>0</v>
      </c>
      <c r="I118" s="153">
        <f t="shared" si="20"/>
        <v>0</v>
      </c>
      <c r="J118" s="153">
        <f t="shared" si="20"/>
        <v>0</v>
      </c>
      <c r="K118" s="153">
        <f t="shared" si="20"/>
        <v>0</v>
      </c>
      <c r="L118" s="153">
        <f t="shared" si="20"/>
        <v>0</v>
      </c>
      <c r="M118" s="153">
        <f t="shared" si="20"/>
        <v>0</v>
      </c>
    </row>
    <row r="120" spans="1:15" ht="10.5" x14ac:dyDescent="0.35">
      <c r="C120" s="120" t="s">
        <v>136</v>
      </c>
      <c r="D120" s="121">
        <f>'12. Hypothèses'!$D$9*MIN(D112,MAX(0,$N$105))</f>
        <v>0</v>
      </c>
      <c r="E120" s="121">
        <f>IFERROR('12. Hypothèses'!$D$9*MIN(E112,MAX(0,$N$105-D118)),"")</f>
        <v>0</v>
      </c>
      <c r="F120" s="121">
        <f>IFERROR('12. Hypothèses'!$D$9*MIN(F112,MAX(0,$N$105-E118)),"")</f>
        <v>0</v>
      </c>
      <c r="G120" s="121">
        <f>IFERROR('12. Hypothèses'!$D$9*MIN(G112,MAX(0,$N$105-F118)),"")</f>
        <v>0</v>
      </c>
      <c r="H120" s="121">
        <f>IFERROR('12. Hypothèses'!$D$9*MIN(H112,MAX(0,$N$105-G118)),"")</f>
        <v>0</v>
      </c>
      <c r="I120" s="121">
        <f>IFERROR('12. Hypothèses'!$D$9*MIN(I112,MAX(0,$N$105-H118)),"")</f>
        <v>0</v>
      </c>
      <c r="J120" s="121">
        <f>IFERROR('12. Hypothèses'!$D$9*MIN(J112,MAX(0,$N$105-I118)),"")</f>
        <v>0</v>
      </c>
      <c r="K120" s="121">
        <f>IFERROR('12. Hypothèses'!$D$9*MIN(K112,MAX(0,$N$105-J118)),"")</f>
        <v>0</v>
      </c>
      <c r="L120" s="121">
        <f>IFERROR('12. Hypothèses'!$D$9*MIN(L112,MAX(0,$N$105-K118)),"")</f>
        <v>0</v>
      </c>
      <c r="M120" s="121">
        <f>IFERROR('12. Hypothèses'!$D$9*MIN(M112,MAX(0,$N$105-L118)),"")</f>
        <v>0</v>
      </c>
      <c r="N120" s="125">
        <f>SUM(D120:M120)</f>
        <v>0</v>
      </c>
    </row>
    <row r="121" spans="1:15" s="155" customFormat="1" ht="10.5" x14ac:dyDescent="0.35">
      <c r="A121" s="154"/>
      <c r="B121" s="154"/>
      <c r="C121" s="120" t="s">
        <v>137</v>
      </c>
      <c r="D121" s="125">
        <f>IFERROR(D112-D120,"")</f>
        <v>0</v>
      </c>
      <c r="E121" s="125">
        <f>IFERROR(E112-E120,"")</f>
        <v>0</v>
      </c>
      <c r="F121" s="125">
        <f t="shared" ref="F121:M121" si="21">IFERROR(F112-F120,"")</f>
        <v>0</v>
      </c>
      <c r="G121" s="125">
        <f t="shared" si="21"/>
        <v>0</v>
      </c>
      <c r="H121" s="125">
        <f t="shared" si="21"/>
        <v>0</v>
      </c>
      <c r="I121" s="125">
        <f t="shared" si="21"/>
        <v>0</v>
      </c>
      <c r="J121" s="125">
        <f t="shared" si="21"/>
        <v>0</v>
      </c>
      <c r="K121" s="121">
        <f t="shared" si="21"/>
        <v>0</v>
      </c>
      <c r="L121" s="121">
        <f t="shared" si="21"/>
        <v>0</v>
      </c>
      <c r="M121" s="121">
        <f t="shared" si="21"/>
        <v>0</v>
      </c>
      <c r="N121" s="126"/>
      <c r="O121" s="154"/>
    </row>
    <row r="122" spans="1:15" x14ac:dyDescent="0.35">
      <c r="C122" s="120"/>
      <c r="D122" s="121"/>
      <c r="E122" s="121"/>
      <c r="F122" s="121"/>
      <c r="G122" s="121"/>
      <c r="H122" s="121"/>
      <c r="I122" s="121"/>
      <c r="J122" s="121"/>
      <c r="K122" s="121"/>
      <c r="L122" s="121"/>
      <c r="M122" s="121"/>
    </row>
    <row r="123" spans="1:15" ht="10.5" x14ac:dyDescent="0.35">
      <c r="C123" s="120" t="s">
        <v>138</v>
      </c>
      <c r="D123" s="121">
        <f>MIN(D121,D135)</f>
        <v>0</v>
      </c>
      <c r="E123" s="121">
        <f>MIN(E121,E135-SUM($D123:D123))</f>
        <v>0</v>
      </c>
      <c r="F123" s="121">
        <f>MIN(F121,F135-SUM($D123:E123))</f>
        <v>0</v>
      </c>
      <c r="G123" s="121">
        <f>MIN(G121,G135-SUM($D123:F123))</f>
        <v>0</v>
      </c>
      <c r="H123" s="121">
        <f>MIN(H121,H135-SUM($D123:G123))</f>
        <v>0</v>
      </c>
      <c r="I123" s="121">
        <f>MIN(I121,I135-SUM($D123:H123))</f>
        <v>0</v>
      </c>
      <c r="J123" s="121">
        <f>MIN(J121,J135-SUM($D123:I123))</f>
        <v>0</v>
      </c>
      <c r="K123" s="121">
        <f>MIN(K121,K135-SUM($D123:J123))</f>
        <v>0</v>
      </c>
      <c r="L123" s="121">
        <f>MIN(L121,L135-SUM($D123:K123))</f>
        <v>0</v>
      </c>
      <c r="M123" s="121">
        <f>MIN(M121,M135-SUM($D123:L123))</f>
        <v>0</v>
      </c>
      <c r="N123" s="126">
        <f>SUM(D123:M123)</f>
        <v>0</v>
      </c>
    </row>
    <row r="124" spans="1:15" s="155" customFormat="1" ht="10.5" x14ac:dyDescent="0.35">
      <c r="A124" s="154"/>
      <c r="B124" s="154"/>
      <c r="C124" s="120" t="s">
        <v>139</v>
      </c>
      <c r="D124" s="125">
        <f>IFERROR(D121-D123,"")</f>
        <v>0</v>
      </c>
      <c r="E124" s="125">
        <f t="shared" ref="E124:M124" si="22">IFERROR(E121-E123,"")</f>
        <v>0</v>
      </c>
      <c r="F124" s="125">
        <f t="shared" si="22"/>
        <v>0</v>
      </c>
      <c r="G124" s="125">
        <f t="shared" si="22"/>
        <v>0</v>
      </c>
      <c r="H124" s="125">
        <f t="shared" si="22"/>
        <v>0</v>
      </c>
      <c r="I124" s="125">
        <f t="shared" si="22"/>
        <v>0</v>
      </c>
      <c r="J124" s="125">
        <f t="shared" si="22"/>
        <v>0</v>
      </c>
      <c r="K124" s="121">
        <f t="shared" si="22"/>
        <v>0</v>
      </c>
      <c r="L124" s="121">
        <f t="shared" si="22"/>
        <v>0</v>
      </c>
      <c r="M124" s="121">
        <f t="shared" si="22"/>
        <v>0</v>
      </c>
      <c r="N124" s="156"/>
      <c r="O124" s="154"/>
    </row>
    <row r="125" spans="1:15" x14ac:dyDescent="0.35">
      <c r="C125" s="120"/>
      <c r="D125" s="121"/>
      <c r="E125" s="121"/>
      <c r="F125" s="121"/>
      <c r="G125" s="121"/>
      <c r="H125" s="121"/>
      <c r="I125" s="121"/>
      <c r="J125" s="121"/>
      <c r="K125" s="121"/>
      <c r="L125" s="121"/>
      <c r="M125" s="121"/>
    </row>
    <row r="126" spans="1:15" ht="10.5" x14ac:dyDescent="0.35">
      <c r="C126" s="120" t="s">
        <v>140</v>
      </c>
      <c r="D126" s="121">
        <f>IF(D124=0,0,IF(SUM($C$126:C126)&lt;($C$116/(1-$C$116))*SUM($D$123:D123),MIN(D124,($C$116/(1-$C$116))*SUM($D$123:D123)-SUM($C$126:C126)),0))</f>
        <v>0</v>
      </c>
      <c r="E126" s="121">
        <f>IF(E124=0,0,IF(SUM($D$126:D126)&lt;($C$116/(1-$C$116))*SUM($D$123:E123),MIN(E124,($C$116/(1-$C$116))*SUM($D$123:E123)-SUM($D$126:D126)),0))</f>
        <v>0</v>
      </c>
      <c r="F126" s="121">
        <f>IF(F124=0,0,IF(SUM($D$126:E126)&lt;($C$116/(1-$C$116))*SUM($D$123:F123),MIN(F124,($C$116/(1-$C$116))*SUM($D$123:F123)-SUM($D$126:E126)),0))</f>
        <v>0</v>
      </c>
      <c r="G126" s="121">
        <f>IF(G124=0,0,IF(SUM($D$126:F126)&lt;($C$116/(1-$C$116))*SUM($D$123:G123),MIN(G124,($C$116/(1-$C$116))*SUM($D$123:G123)-SUM($D$126:F126)),0))</f>
        <v>0</v>
      </c>
      <c r="H126" s="121">
        <f>IF(H124=0,0,IF(SUM($D$126:G126)&lt;($C$116/(1-$C$116))*SUM($D$123:H123),MIN(H124,($C$116/(1-$C$116))*SUM($D$123:H123)-SUM($D$126:G126)),0))</f>
        <v>0</v>
      </c>
      <c r="I126" s="121">
        <f>IF(I124=0,0,IF(SUM($D$126:H126)&lt;($C$116/(1-$C$116))*SUM($D$123:I123),MIN(I124,($C$116/(1-$C$116))*SUM($D$123:I123)-SUM($D$126:H126)),0))</f>
        <v>0</v>
      </c>
      <c r="J126" s="121">
        <f>IF(J124=0,0,IF(SUM($D$126:I126)&lt;($C$116/(1-$C$116))*SUM($D$123:J123),MIN(J124,($C$116/(1-$C$116))*SUM($D$123:J123)-SUM($D$126:I126)),0))</f>
        <v>0</v>
      </c>
      <c r="K126" s="121">
        <f>IF(K124=0,0,IF(SUM($D$126:J126)&lt;($C$116/(1-$C$116))*SUM($D$123:K123),MIN(K124,($C$116/(1-$C$116))*SUM($D$123:K123)-SUM($D$126:J126)),0))</f>
        <v>0</v>
      </c>
      <c r="L126" s="121">
        <f>IF(L124=0,0,IF(SUM($D$126:K126)&lt;($C$116/(1-$C$116))*SUM($D$123:L123),MIN(L124,($C$116/(1-$C$116))*SUM($D$123:L123)-SUM($D$126:K126)),0))</f>
        <v>0</v>
      </c>
      <c r="M126" s="121">
        <f>IF(M124=0,0,IF(SUM($D$126:L126)&lt;($C$116/(1-$C$116))*SUM($D$123:M123),MIN(M124,($C$116/(1-$C$116))*SUM($D$123:M123)-SUM($D$126:L126)),0))</f>
        <v>0</v>
      </c>
      <c r="N126" s="126">
        <f>SUM(D126:M126)</f>
        <v>0</v>
      </c>
    </row>
    <row r="127" spans="1:15" s="155" customFormat="1" ht="10.5" x14ac:dyDescent="0.35">
      <c r="A127" s="154"/>
      <c r="B127" s="154"/>
      <c r="C127" s="120" t="s">
        <v>141</v>
      </c>
      <c r="D127" s="125">
        <f>IFERROR(D124-D126,"")</f>
        <v>0</v>
      </c>
      <c r="E127" s="125">
        <f t="shared" ref="E127:M127" si="23">IFERROR(E124-E126,"")</f>
        <v>0</v>
      </c>
      <c r="F127" s="125">
        <f t="shared" si="23"/>
        <v>0</v>
      </c>
      <c r="G127" s="125">
        <f t="shared" si="23"/>
        <v>0</v>
      </c>
      <c r="H127" s="125">
        <f t="shared" si="23"/>
        <v>0</v>
      </c>
      <c r="I127" s="125">
        <f t="shared" si="23"/>
        <v>0</v>
      </c>
      <c r="J127" s="125">
        <f t="shared" si="23"/>
        <v>0</v>
      </c>
      <c r="K127" s="121">
        <f t="shared" si="23"/>
        <v>0</v>
      </c>
      <c r="L127" s="121">
        <f t="shared" si="23"/>
        <v>0</v>
      </c>
      <c r="M127" s="121">
        <f t="shared" si="23"/>
        <v>0</v>
      </c>
      <c r="N127" s="156"/>
      <c r="O127" s="154"/>
    </row>
    <row r="128" spans="1:15" x14ac:dyDescent="0.35">
      <c r="C128" s="120"/>
      <c r="D128" s="121"/>
      <c r="E128" s="121"/>
      <c r="F128" s="121"/>
      <c r="G128" s="121"/>
      <c r="H128" s="121"/>
      <c r="I128" s="121"/>
      <c r="J128" s="121"/>
      <c r="K128" s="121"/>
      <c r="L128" s="121"/>
      <c r="M128" s="121"/>
    </row>
    <row r="129" spans="1:22" s="155" customFormat="1" ht="10.5" x14ac:dyDescent="0.35">
      <c r="A129" s="154"/>
      <c r="B129" s="154"/>
      <c r="C129" s="120" t="s">
        <v>178</v>
      </c>
      <c r="D129" s="121">
        <f>IFERROR(IF(D124=0,0,D127*$C$116),"")</f>
        <v>0</v>
      </c>
      <c r="E129" s="121">
        <f>IFERROR(IF(E124=0,0,E127*$C$116),"")</f>
        <v>0</v>
      </c>
      <c r="F129" s="121">
        <f t="shared" ref="F129:M129" si="24">IFERROR(IF(F124=0,0,F127*$C$116),"")</f>
        <v>0</v>
      </c>
      <c r="G129" s="121">
        <f t="shared" si="24"/>
        <v>0</v>
      </c>
      <c r="H129" s="121">
        <f t="shared" si="24"/>
        <v>0</v>
      </c>
      <c r="I129" s="121">
        <f t="shared" si="24"/>
        <v>0</v>
      </c>
      <c r="J129" s="121">
        <f t="shared" si="24"/>
        <v>0</v>
      </c>
      <c r="K129" s="121">
        <f t="shared" si="24"/>
        <v>0</v>
      </c>
      <c r="L129" s="121">
        <f t="shared" si="24"/>
        <v>0</v>
      </c>
      <c r="M129" s="121">
        <f t="shared" si="24"/>
        <v>0</v>
      </c>
      <c r="N129" s="126">
        <f>SUM(D129:M129)</f>
        <v>0</v>
      </c>
      <c r="O129" s="154"/>
    </row>
    <row r="130" spans="1:22" s="155" customFormat="1" ht="11" thickBot="1" x14ac:dyDescent="0.4">
      <c r="A130" s="154"/>
      <c r="B130" s="154"/>
      <c r="C130" s="120" t="s">
        <v>179</v>
      </c>
      <c r="D130" s="125">
        <f>IFERROR(D127-D129,"")</f>
        <v>0</v>
      </c>
      <c r="E130" s="125">
        <f t="shared" ref="E130:M130" si="25">IFERROR(E127-E129,"")</f>
        <v>0</v>
      </c>
      <c r="F130" s="125">
        <f t="shared" si="25"/>
        <v>0</v>
      </c>
      <c r="G130" s="125">
        <f t="shared" si="25"/>
        <v>0</v>
      </c>
      <c r="H130" s="125">
        <f t="shared" si="25"/>
        <v>0</v>
      </c>
      <c r="I130" s="125">
        <f t="shared" si="25"/>
        <v>0</v>
      </c>
      <c r="J130" s="125">
        <f t="shared" si="25"/>
        <v>0</v>
      </c>
      <c r="K130" s="121">
        <f t="shared" si="25"/>
        <v>0</v>
      </c>
      <c r="L130" s="121">
        <f t="shared" si="25"/>
        <v>0</v>
      </c>
      <c r="M130" s="121">
        <f t="shared" si="25"/>
        <v>0</v>
      </c>
      <c r="N130" s="126">
        <f>SUM(D130:M130)</f>
        <v>0</v>
      </c>
      <c r="O130" s="154"/>
    </row>
    <row r="131" spans="1:22" ht="11.5" thickTop="1" thickBot="1" x14ac:dyDescent="0.4">
      <c r="B131" s="149">
        <v>8</v>
      </c>
      <c r="C131" s="137" t="s">
        <v>43</v>
      </c>
      <c r="D131" s="157"/>
      <c r="E131" s="157"/>
      <c r="F131" s="157"/>
      <c r="G131" s="157"/>
      <c r="H131" s="157"/>
      <c r="I131" s="157"/>
      <c r="J131" s="157"/>
      <c r="K131" s="157"/>
      <c r="L131" s="157"/>
      <c r="M131" s="158"/>
      <c r="N131" s="159">
        <f>N112-N120-N123-N126-N129-N130</f>
        <v>0</v>
      </c>
    </row>
    <row r="132" spans="1:22" ht="11.5" thickTop="1" thickBot="1" x14ac:dyDescent="0.4">
      <c r="B132" s="160"/>
      <c r="C132" s="152">
        <f>'12. Hypothèses'!D18</f>
        <v>0</v>
      </c>
      <c r="D132" s="161"/>
      <c r="E132" s="161"/>
      <c r="F132" s="161"/>
      <c r="G132" s="161"/>
      <c r="H132" s="161"/>
      <c r="I132" s="161"/>
      <c r="J132" s="161"/>
      <c r="K132" s="161"/>
      <c r="L132" s="161"/>
      <c r="M132" s="161"/>
    </row>
    <row r="133" spans="1:22" ht="11" thickTop="1" x14ac:dyDescent="0.35">
      <c r="B133" s="117"/>
      <c r="C133" s="140"/>
      <c r="D133" s="140" t="str">
        <f t="shared" ref="D133:M133" si="26">D117</f>
        <v>Année 1</v>
      </c>
      <c r="E133" s="140" t="str">
        <f t="shared" si="26"/>
        <v>Année 2</v>
      </c>
      <c r="F133" s="140" t="str">
        <f t="shared" si="26"/>
        <v>Année 3</v>
      </c>
      <c r="G133" s="140" t="str">
        <f t="shared" si="26"/>
        <v>Année 4</v>
      </c>
      <c r="H133" s="140" t="str">
        <f t="shared" si="26"/>
        <v>Année 5</v>
      </c>
      <c r="I133" s="140" t="str">
        <f t="shared" si="26"/>
        <v>Année 6</v>
      </c>
      <c r="J133" s="140" t="str">
        <f t="shared" si="26"/>
        <v>Année 7</v>
      </c>
      <c r="K133" s="140" t="str">
        <f t="shared" si="26"/>
        <v>Année 8</v>
      </c>
      <c r="L133" s="140" t="str">
        <f t="shared" si="26"/>
        <v>Année 9</v>
      </c>
      <c r="M133" s="140" t="str">
        <f t="shared" si="26"/>
        <v>Année 10</v>
      </c>
    </row>
    <row r="134" spans="1:22" ht="10.5" x14ac:dyDescent="0.35">
      <c r="C134" s="120" t="s">
        <v>142</v>
      </c>
      <c r="D134" s="159">
        <f t="shared" ref="D134:M134" si="27">IF(D136=0,0,D136*$C$132)</f>
        <v>0</v>
      </c>
      <c r="E134" s="159">
        <f t="shared" si="27"/>
        <v>0</v>
      </c>
      <c r="F134" s="159">
        <f t="shared" si="27"/>
        <v>0</v>
      </c>
      <c r="G134" s="159">
        <f t="shared" si="27"/>
        <v>0</v>
      </c>
      <c r="H134" s="159">
        <f t="shared" si="27"/>
        <v>0</v>
      </c>
      <c r="I134" s="159">
        <f t="shared" si="27"/>
        <v>0</v>
      </c>
      <c r="J134" s="159">
        <f t="shared" si="27"/>
        <v>0</v>
      </c>
      <c r="K134" s="159">
        <f t="shared" si="27"/>
        <v>0</v>
      </c>
      <c r="L134" s="159">
        <f t="shared" si="27"/>
        <v>0</v>
      </c>
      <c r="M134" s="159">
        <f t="shared" si="27"/>
        <v>0</v>
      </c>
      <c r="N134" s="126"/>
    </row>
    <row r="135" spans="1:22" x14ac:dyDescent="0.35">
      <c r="C135" s="120" t="s">
        <v>143</v>
      </c>
      <c r="D135" s="161">
        <f>D134</f>
        <v>0</v>
      </c>
      <c r="E135" s="161">
        <f>D135+E134</f>
        <v>0</v>
      </c>
      <c r="F135" s="161">
        <f t="shared" ref="F135:M135" si="28">E135+F134</f>
        <v>0</v>
      </c>
      <c r="G135" s="161">
        <f t="shared" si="28"/>
        <v>0</v>
      </c>
      <c r="H135" s="161">
        <f t="shared" si="28"/>
        <v>0</v>
      </c>
      <c r="I135" s="161">
        <f t="shared" si="28"/>
        <v>0</v>
      </c>
      <c r="J135" s="161">
        <f t="shared" si="28"/>
        <v>0</v>
      </c>
      <c r="K135" s="161">
        <f t="shared" si="28"/>
        <v>0</v>
      </c>
      <c r="L135" s="161">
        <f t="shared" si="28"/>
        <v>0</v>
      </c>
      <c r="M135" s="161">
        <f t="shared" si="28"/>
        <v>0</v>
      </c>
    </row>
    <row r="136" spans="1:22" x14ac:dyDescent="0.35">
      <c r="C136" s="120" t="s">
        <v>144</v>
      </c>
      <c r="D136" s="159">
        <f>IF(SUM($D$105:D105)&gt;SUM($D$120:D120),D105-D120,0)</f>
        <v>0</v>
      </c>
      <c r="E136" s="159">
        <f>IF(SUM($D$105:E105)&gt;SUM($D$120:E120),D136+E105-E120+D134,0)</f>
        <v>0</v>
      </c>
      <c r="F136" s="159">
        <f>IF(SUM($D$105:F105)&gt;SUM($D$120:F120),E136+F105-F120+E134,0)</f>
        <v>0</v>
      </c>
      <c r="G136" s="159">
        <f>IF(SUM($D$105:G105)&gt;SUM($D$120:G120),F136+G105-G120+F134,0)</f>
        <v>0</v>
      </c>
      <c r="H136" s="159">
        <f>IF(SUM($D$105:H105)&gt;SUM($D$120:H120),G136+H105-H120+G134,0)</f>
        <v>0</v>
      </c>
      <c r="I136" s="159">
        <f>IF(SUM($D$105:I105)&gt;SUM($D$120:I120),H136+I105-I120+H134,0)</f>
        <v>0</v>
      </c>
      <c r="J136" s="159">
        <f>IF(SUM($D$105:J105)&gt;SUM($D$120:J120),I136+J105-J120+I134,0)</f>
        <v>0</v>
      </c>
      <c r="K136" s="159">
        <f>IF(SUM($D$105:K105)&gt;SUM($D$120:K120),J136+K105-K120+J134,0)</f>
        <v>0</v>
      </c>
      <c r="L136" s="159">
        <f>IF(SUM($D$105:L105)&gt;SUM($D$120:L120),K136+L105-L120+K134,0)</f>
        <v>0</v>
      </c>
      <c r="M136" s="159">
        <f>IF(SUM($D$105:M105)&gt;SUM($D$120:M120),L136+M105-M120+L134,0)</f>
        <v>0</v>
      </c>
    </row>
    <row r="137" spans="1:22" x14ac:dyDescent="0.35">
      <c r="D137" s="121"/>
      <c r="E137" s="121"/>
      <c r="F137" s="121"/>
      <c r="G137" s="121"/>
      <c r="H137" s="121"/>
      <c r="I137" s="121"/>
      <c r="J137" s="121"/>
      <c r="K137" s="121"/>
      <c r="L137" s="121"/>
      <c r="M137" s="121"/>
    </row>
    <row r="138" spans="1:22" x14ac:dyDescent="0.35">
      <c r="D138" s="162"/>
      <c r="E138" s="162"/>
      <c r="F138" s="162"/>
      <c r="G138" s="162"/>
      <c r="H138" s="162"/>
      <c r="I138" s="162"/>
      <c r="J138" s="162"/>
      <c r="K138" s="162"/>
      <c r="L138" s="162"/>
      <c r="M138" s="162"/>
    </row>
    <row r="141" spans="1:22" x14ac:dyDescent="0.35">
      <c r="D141" s="163"/>
      <c r="E141" s="163"/>
      <c r="F141" s="163"/>
      <c r="G141" s="163"/>
      <c r="H141" s="164"/>
      <c r="I141" s="164"/>
      <c r="J141" s="164"/>
      <c r="K141" s="164"/>
      <c r="L141" s="164"/>
      <c r="M141" s="164"/>
      <c r="N141" s="165"/>
      <c r="P141" s="166"/>
      <c r="Q141" s="166"/>
      <c r="R141" s="166"/>
      <c r="S141" s="166"/>
      <c r="T141" s="166"/>
      <c r="U141" s="166"/>
      <c r="V141" s="166"/>
    </row>
    <row r="142" spans="1:22" x14ac:dyDescent="0.35">
      <c r="D142" s="161"/>
      <c r="E142" s="161"/>
      <c r="F142" s="161"/>
      <c r="G142" s="161"/>
      <c r="H142" s="161"/>
      <c r="I142" s="161"/>
      <c r="J142" s="161"/>
      <c r="K142" s="161"/>
      <c r="L142" s="161"/>
      <c r="M142" s="161"/>
    </row>
    <row r="147" spans="1:22" s="122" customFormat="1" x14ac:dyDescent="0.35">
      <c r="A147" s="75"/>
      <c r="B147" s="75"/>
      <c r="C147" s="117"/>
      <c r="D147" s="120"/>
      <c r="E147" s="161"/>
      <c r="F147" s="161"/>
      <c r="G147" s="161"/>
      <c r="H147" s="161"/>
      <c r="I147" s="161"/>
      <c r="J147" s="161"/>
      <c r="K147" s="161"/>
      <c r="L147" s="161"/>
      <c r="M147" s="161"/>
      <c r="O147" s="75"/>
      <c r="P147" s="117"/>
      <c r="Q147" s="117"/>
      <c r="R147" s="117"/>
      <c r="S147" s="117"/>
      <c r="T147" s="117"/>
      <c r="U147" s="117"/>
      <c r="V147" s="117"/>
    </row>
  </sheetData>
  <conditionalFormatting sqref="D17:M36 D70:M89">
    <cfRule type="cellIs" dxfId="7" priority="8" operator="equal">
      <formula>0</formula>
    </cfRule>
  </conditionalFormatting>
  <conditionalFormatting sqref="D17:M36">
    <cfRule type="expression" dxfId="6" priority="5">
      <formula>OR(D17="",D17=0)</formula>
    </cfRule>
    <cfRule type="expression" dxfId="5" priority="6">
      <formula>AND(D17&lt;&gt;"",D17&lt;&gt;0)</formula>
    </cfRule>
  </conditionalFormatting>
  <conditionalFormatting sqref="D44:M63">
    <cfRule type="expression" dxfId="4" priority="3">
      <formula>AND(D44&lt;&gt;"",D44&lt;&gt;0)</formula>
    </cfRule>
    <cfRule type="expression" dxfId="3" priority="4">
      <formula>OR(D44="",D44=0)</formula>
    </cfRule>
    <cfRule type="cellIs" dxfId="2" priority="7" operator="equal">
      <formula>0</formula>
    </cfRule>
  </conditionalFormatting>
  <conditionalFormatting sqref="D70:M89">
    <cfRule type="expression" dxfId="1" priority="1">
      <formula>AND(D70&lt;&gt;0,D70&lt;&gt;"")</formula>
    </cfRule>
    <cfRule type="expression" dxfId="0" priority="2">
      <formula>OR(D70="",D70=0)</formula>
    </cfRule>
  </conditionalFormatting>
  <pageMargins left="0.7" right="0.7" top="0.75" bottom="0.75" header="0.3" footer="0.3"/>
  <pageSetup paperSize="9" scale="35" orientation="portrait" r:id="rId1"/>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Worksheets</vt:lpstr>
      </vt:variant>
      <vt:variant>
        <vt:i4>10</vt:i4>
      </vt:variant>
      <vt:variant>
        <vt:lpstr>Named Ranges</vt:lpstr>
      </vt:variant>
      <vt:variant>
        <vt:i4>8</vt:i4>
      </vt:variant>
    </vt:vector>
  </HeadingPairs>
  <TitlesOfParts>
    <vt:vector size="18" baseType="lpstr">
      <vt:lpstr>Introduction</vt:lpstr>
      <vt:lpstr>2. AuM</vt:lpstr>
      <vt:lpstr>6. Effectifs globaux</vt:lpstr>
      <vt:lpstr>7. Expertise globale</vt:lpstr>
      <vt:lpstr>8. Track Record</vt:lpstr>
      <vt:lpstr>12. Output</vt:lpstr>
      <vt:lpstr>12. Hypothèses</vt:lpstr>
      <vt:lpstr>12. Backup&gt;&gt;&gt;</vt:lpstr>
      <vt:lpstr>12. Waterfall</vt:lpstr>
      <vt:lpstr>19. Équipe Dédiée</vt:lpstr>
      <vt:lpstr>'12. Hypothèses'!Print_Area</vt:lpstr>
      <vt:lpstr>'12. Output'!Print_Area</vt:lpstr>
      <vt:lpstr>'12. Waterfall'!Print_Area</vt:lpstr>
      <vt:lpstr>Introduction!Print_Area</vt:lpstr>
      <vt:lpstr>'12. Hypothèses'!Semestres</vt:lpstr>
      <vt:lpstr>'12. Hypothèses'!Sortie</vt:lpstr>
      <vt:lpstr>'12. Hypothèses'!Sortie2</vt:lpstr>
      <vt:lpstr>'12. Hypothèses'!total</vt:lpstr>
    </vt:vector>
  </TitlesOfParts>
  <Manager/>
  <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
  <dc:subject/>
  <dc:creator>lcorbeau@jasmincapital.com</dc:creator>
  <cp:keywords/>
  <dc:description/>
  <cp:lastModifiedBy>Lucas Corbeau</cp:lastModifiedBy>
  <cp:revision/>
  <cp:lastPrinted>2025-06-25T08:28:10Z</cp:lastPrinted>
  <dcterms:created xsi:type="dcterms:W3CDTF">2025-02-14T11:07:40Z</dcterms:created>
  <dcterms:modified xsi:type="dcterms:W3CDTF">2025-07-17T15:54:50Z</dcterms:modified>
  <cp:category/>
  <cp:contentStatus/>
</cp:coreProperties>
</file>